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85" windowHeight="6285" activeTab="0"/>
  </bookViews>
  <sheets>
    <sheet name="收支概況表" sheetId="1" r:id="rId1"/>
  </sheets>
  <externalReferences>
    <externalReference r:id="rId4"/>
  </externalReferences>
  <definedNames>
    <definedName name="_xlnm.Print_Area" localSheetId="0">'收支概況表'!$A$1:$D$232</definedName>
  </definedNames>
  <calcPr fullCalcOnLoad="1"/>
</workbook>
</file>

<file path=xl/sharedStrings.xml><?xml version="1.0" encoding="utf-8"?>
<sst xmlns="http://schemas.openxmlformats.org/spreadsheetml/2006/main" count="235" uniqueCount="103">
  <si>
    <t>修繕費</t>
  </si>
  <si>
    <t>產物保險</t>
  </si>
  <si>
    <t>傳輸費</t>
  </si>
  <si>
    <t>餐飲費</t>
  </si>
  <si>
    <t>印刷費</t>
  </si>
  <si>
    <t>勞務費2(50臨薪)</t>
  </si>
  <si>
    <t>辦公用品</t>
  </si>
  <si>
    <t>車馬補助費(50)</t>
  </si>
  <si>
    <t>郵電費</t>
  </si>
  <si>
    <t>雜項購置</t>
  </si>
  <si>
    <t>書報費</t>
  </si>
  <si>
    <t>訓練費1</t>
  </si>
  <si>
    <t>場地費(免申報)</t>
  </si>
  <si>
    <t>交通費</t>
  </si>
  <si>
    <t>消耗品</t>
  </si>
  <si>
    <t>活動裝置費</t>
  </si>
  <si>
    <t>旅費</t>
  </si>
  <si>
    <t>運費</t>
  </si>
  <si>
    <t>扶助金</t>
  </si>
  <si>
    <r>
      <t>車馬補助費</t>
    </r>
    <r>
      <rPr>
        <sz val="12"/>
        <rFont val="Georgia"/>
        <family val="1"/>
      </rPr>
      <t>(50)</t>
    </r>
  </si>
  <si>
    <r>
      <t>訓練費</t>
    </r>
    <r>
      <rPr>
        <sz val="12"/>
        <rFont val="Georgia"/>
        <family val="1"/>
      </rPr>
      <t>1</t>
    </r>
  </si>
  <si>
    <r>
      <t>場地費</t>
    </r>
    <r>
      <rPr>
        <sz val="12"/>
        <rFont val="Georgia"/>
        <family val="1"/>
      </rPr>
      <t>(</t>
    </r>
    <r>
      <rPr>
        <sz val="12"/>
        <rFont val="標楷體"/>
        <family val="4"/>
      </rPr>
      <t>免申報</t>
    </r>
    <r>
      <rPr>
        <sz val="12"/>
        <rFont val="Georgia"/>
        <family val="1"/>
      </rPr>
      <t>)</t>
    </r>
  </si>
  <si>
    <r>
      <t>勞務費</t>
    </r>
    <r>
      <rPr>
        <sz val="12"/>
        <rFont val="Georgia"/>
        <family val="1"/>
      </rPr>
      <t>2(50</t>
    </r>
    <r>
      <rPr>
        <sz val="12"/>
        <rFont val="標楷體"/>
        <family val="4"/>
      </rPr>
      <t>臨薪</t>
    </r>
    <r>
      <rPr>
        <sz val="12"/>
        <rFont val="Georgia"/>
        <family val="1"/>
      </rPr>
      <t>)</t>
    </r>
  </si>
  <si>
    <r>
      <t>人身保險費</t>
    </r>
    <r>
      <rPr>
        <sz val="12"/>
        <rFont val="Georgia"/>
        <family val="1"/>
      </rPr>
      <t>-</t>
    </r>
    <r>
      <rPr>
        <sz val="12"/>
        <rFont val="標楷體"/>
        <family val="4"/>
      </rPr>
      <t>旅平險</t>
    </r>
  </si>
  <si>
    <r>
      <t>勞務費</t>
    </r>
    <r>
      <rPr>
        <sz val="12"/>
        <rFont val="Georgia"/>
        <family val="1"/>
      </rPr>
      <t>3(</t>
    </r>
    <r>
      <rPr>
        <sz val="12"/>
        <rFont val="標楷體"/>
        <family val="4"/>
      </rPr>
      <t>不申報</t>
    </r>
    <r>
      <rPr>
        <sz val="12"/>
        <rFont val="Georgia"/>
        <family val="1"/>
      </rPr>
      <t>-</t>
    </r>
    <r>
      <rPr>
        <sz val="12"/>
        <rFont val="標楷體"/>
        <family val="4"/>
      </rPr>
      <t>發票</t>
    </r>
    <r>
      <rPr>
        <sz val="12"/>
        <rFont val="Georgia"/>
        <family val="1"/>
      </rPr>
      <t>.</t>
    </r>
    <r>
      <rPr>
        <sz val="12"/>
        <rFont val="標楷體"/>
        <family val="4"/>
      </rPr>
      <t>收據</t>
    </r>
    <r>
      <rPr>
        <sz val="12"/>
        <rFont val="Georgia"/>
        <family val="1"/>
      </rPr>
      <t>)</t>
    </r>
  </si>
  <si>
    <r>
      <t>鐘點費</t>
    </r>
    <r>
      <rPr>
        <sz val="12"/>
        <rFont val="Georgia"/>
        <family val="1"/>
      </rPr>
      <t>2(50</t>
    </r>
    <r>
      <rPr>
        <sz val="12"/>
        <rFont val="標楷體"/>
        <family val="4"/>
      </rPr>
      <t>臨薪</t>
    </r>
    <r>
      <rPr>
        <sz val="12"/>
        <rFont val="Georgia"/>
        <family val="1"/>
      </rPr>
      <t>)</t>
    </r>
  </si>
  <si>
    <r>
      <t>租金支出</t>
    </r>
    <r>
      <rPr>
        <sz val="12"/>
        <rFont val="Georgia"/>
        <family val="1"/>
      </rPr>
      <t>(51</t>
    </r>
    <r>
      <rPr>
        <sz val="12"/>
        <rFont val="標楷體"/>
        <family val="4"/>
      </rPr>
      <t>申報</t>
    </r>
    <r>
      <rPr>
        <sz val="12"/>
        <rFont val="Georgia"/>
        <family val="1"/>
      </rPr>
      <t>)</t>
    </r>
  </si>
  <si>
    <t>財團法人伊甸社會福利基金會</t>
  </si>
  <si>
    <r>
      <t>籌募</t>
    </r>
    <r>
      <rPr>
        <b/>
        <sz val="18"/>
        <rFont val="Georgia"/>
        <family val="1"/>
      </rPr>
      <t>97</t>
    </r>
    <r>
      <rPr>
        <b/>
        <sz val="18"/>
        <rFont val="標楷體"/>
        <family val="4"/>
      </rPr>
      <t>年度各類弱勢服務基金募款活動</t>
    </r>
  </si>
  <si>
    <r>
      <t>核</t>
    </r>
    <r>
      <rPr>
        <sz val="12"/>
        <rFont val="Georgia"/>
        <family val="1"/>
      </rPr>
      <t xml:space="preserve"> </t>
    </r>
    <r>
      <rPr>
        <sz val="12"/>
        <rFont val="標楷體"/>
        <family val="4"/>
      </rPr>
      <t>准</t>
    </r>
    <r>
      <rPr>
        <sz val="12"/>
        <rFont val="Georgia"/>
        <family val="1"/>
      </rPr>
      <t xml:space="preserve"> </t>
    </r>
    <r>
      <rPr>
        <sz val="12"/>
        <rFont val="標楷體"/>
        <family val="4"/>
      </rPr>
      <t>文</t>
    </r>
    <r>
      <rPr>
        <sz val="12"/>
        <rFont val="Georgia"/>
        <family val="1"/>
      </rPr>
      <t xml:space="preserve"> </t>
    </r>
    <r>
      <rPr>
        <sz val="12"/>
        <rFont val="標楷體"/>
        <family val="4"/>
      </rPr>
      <t>號</t>
    </r>
    <r>
      <rPr>
        <sz val="12"/>
        <rFont val="Georgia"/>
        <family val="1"/>
      </rPr>
      <t xml:space="preserve"> </t>
    </r>
    <r>
      <rPr>
        <sz val="12"/>
        <rFont val="標楷體"/>
        <family val="4"/>
      </rPr>
      <t>：</t>
    </r>
    <r>
      <rPr>
        <sz val="12"/>
        <rFont val="Georgia"/>
        <family val="1"/>
      </rPr>
      <t xml:space="preserve"> </t>
    </r>
    <r>
      <rPr>
        <sz val="12"/>
        <rFont val="標楷體"/>
        <family val="4"/>
      </rPr>
      <t>內授中社字第</t>
    </r>
    <r>
      <rPr>
        <sz val="12"/>
        <rFont val="Georgia"/>
        <family val="1"/>
      </rPr>
      <t>0960702697</t>
    </r>
    <r>
      <rPr>
        <sz val="12"/>
        <rFont val="標楷體"/>
        <family val="4"/>
      </rPr>
      <t>號</t>
    </r>
  </si>
  <si>
    <r>
      <t>募得款基金使用時間：</t>
    </r>
    <r>
      <rPr>
        <sz val="12"/>
        <rFont val="Georgia"/>
        <family val="1"/>
      </rPr>
      <t>97</t>
    </r>
    <r>
      <rPr>
        <sz val="12"/>
        <rFont val="標楷體"/>
        <family val="4"/>
      </rPr>
      <t>年</t>
    </r>
    <r>
      <rPr>
        <sz val="12"/>
        <rFont val="Georgia"/>
        <family val="1"/>
      </rPr>
      <t>01</t>
    </r>
    <r>
      <rPr>
        <sz val="12"/>
        <rFont val="標楷體"/>
        <family val="4"/>
      </rPr>
      <t>月</t>
    </r>
    <r>
      <rPr>
        <sz val="12"/>
        <rFont val="Georgia"/>
        <family val="1"/>
      </rPr>
      <t>01</t>
    </r>
    <r>
      <rPr>
        <sz val="12"/>
        <rFont val="標楷體"/>
        <family val="4"/>
      </rPr>
      <t>日－</t>
    </r>
    <r>
      <rPr>
        <sz val="12"/>
        <rFont val="Georgia"/>
        <family val="1"/>
      </rPr>
      <t>97</t>
    </r>
    <r>
      <rPr>
        <sz val="12"/>
        <rFont val="標楷體"/>
        <family val="4"/>
      </rPr>
      <t>年</t>
    </r>
    <r>
      <rPr>
        <sz val="12"/>
        <rFont val="Georgia"/>
        <family val="1"/>
      </rPr>
      <t>12</t>
    </r>
    <r>
      <rPr>
        <sz val="12"/>
        <rFont val="標楷體"/>
        <family val="4"/>
      </rPr>
      <t>月</t>
    </r>
    <r>
      <rPr>
        <sz val="12"/>
        <rFont val="Georgia"/>
        <family val="1"/>
      </rPr>
      <t>31</t>
    </r>
    <r>
      <rPr>
        <sz val="12"/>
        <rFont val="標楷體"/>
        <family val="4"/>
      </rPr>
      <t>日</t>
    </r>
  </si>
  <si>
    <r>
      <t>義賣活動</t>
    </r>
    <r>
      <rPr>
        <b/>
        <sz val="14"/>
        <rFont val="Georgia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Georgia"/>
        <family val="1"/>
      </rPr>
      <t>04</t>
    </r>
    <r>
      <rPr>
        <b/>
        <sz val="14"/>
        <rFont val="標楷體"/>
        <family val="4"/>
      </rPr>
      <t>月</t>
    </r>
    <r>
      <rPr>
        <b/>
        <sz val="14"/>
        <rFont val="Georgia"/>
        <family val="1"/>
      </rPr>
      <t>02</t>
    </r>
    <r>
      <rPr>
        <b/>
        <sz val="14"/>
        <rFont val="標楷體"/>
        <family val="4"/>
      </rPr>
      <t>日起至</t>
    </r>
    <r>
      <rPr>
        <b/>
        <sz val="14"/>
        <rFont val="Georgia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Georgia"/>
        <family val="1"/>
      </rPr>
      <t>12</t>
    </r>
    <r>
      <rPr>
        <b/>
        <sz val="14"/>
        <rFont val="標楷體"/>
        <family val="4"/>
      </rPr>
      <t>月</t>
    </r>
    <r>
      <rPr>
        <b/>
        <sz val="14"/>
        <rFont val="Georgia"/>
        <family val="1"/>
      </rPr>
      <t xml:space="preserve">31 </t>
    </r>
    <r>
      <rPr>
        <b/>
        <sz val="14"/>
        <rFont val="標楷體"/>
        <family val="4"/>
      </rPr>
      <t>日募款基金合計：</t>
    </r>
  </si>
  <si>
    <t>依計畫內容執行經費概況表：</t>
  </si>
  <si>
    <r>
      <t>壹</t>
    </r>
    <r>
      <rPr>
        <sz val="12"/>
        <rFont val="Georgia"/>
        <family val="1"/>
      </rPr>
      <t>.</t>
    </r>
    <r>
      <rPr>
        <sz val="12"/>
        <rFont val="標楷體"/>
        <family val="4"/>
      </rPr>
      <t>長期照護服務專案</t>
    </r>
  </si>
  <si>
    <t>人事費</t>
  </si>
  <si>
    <r>
      <t>顧問費：居服員師資</t>
    </r>
    <r>
      <rPr>
        <sz val="12"/>
        <rFont val="Georgia"/>
        <family val="1"/>
      </rPr>
      <t>.</t>
    </r>
    <r>
      <rPr>
        <sz val="12"/>
        <rFont val="標楷體"/>
        <family val="4"/>
      </rPr>
      <t>顧問費</t>
    </r>
  </si>
  <si>
    <r>
      <t>交通費</t>
    </r>
    <r>
      <rPr>
        <sz val="12"/>
        <rFont val="Georgia"/>
        <family val="1"/>
      </rPr>
      <t>:</t>
    </r>
    <r>
      <rPr>
        <sz val="12"/>
        <rFont val="標楷體"/>
        <family val="4"/>
      </rPr>
      <t>油資</t>
    </r>
    <r>
      <rPr>
        <sz val="12"/>
        <rFont val="Georgia"/>
        <family val="1"/>
      </rPr>
      <t>.</t>
    </r>
    <r>
      <rPr>
        <sz val="12"/>
        <rFont val="標楷體"/>
        <family val="4"/>
      </rPr>
      <t>老人接送</t>
    </r>
    <r>
      <rPr>
        <sz val="12"/>
        <rFont val="Georgia"/>
        <family val="1"/>
      </rPr>
      <t>.</t>
    </r>
    <r>
      <rPr>
        <sz val="12"/>
        <rFont val="標楷體"/>
        <family val="4"/>
      </rPr>
      <t>外訪車資</t>
    </r>
  </si>
  <si>
    <r>
      <t>郵電費</t>
    </r>
    <r>
      <rPr>
        <sz val="12"/>
        <rFont val="Georgia"/>
        <family val="1"/>
      </rPr>
      <t>:</t>
    </r>
    <r>
      <rPr>
        <sz val="12"/>
        <rFont val="標楷體"/>
        <family val="4"/>
      </rPr>
      <t>郵票</t>
    </r>
    <r>
      <rPr>
        <sz val="12"/>
        <rFont val="Georgia"/>
        <family val="1"/>
      </rPr>
      <t>.</t>
    </r>
    <r>
      <rPr>
        <sz val="12"/>
        <rFont val="標楷體"/>
        <family val="4"/>
      </rPr>
      <t>電話費</t>
    </r>
  </si>
  <si>
    <r>
      <t>印刷費</t>
    </r>
    <r>
      <rPr>
        <sz val="12"/>
        <rFont val="Georgia"/>
        <family val="1"/>
      </rPr>
      <t>:</t>
    </r>
    <r>
      <rPr>
        <sz val="12"/>
        <rFont val="標楷體"/>
        <family val="4"/>
      </rPr>
      <t>海報印刷</t>
    </r>
    <r>
      <rPr>
        <sz val="12"/>
        <rFont val="Georgia"/>
        <family val="1"/>
      </rPr>
      <t>.</t>
    </r>
    <r>
      <rPr>
        <sz val="12"/>
        <rFont val="標楷體"/>
        <family val="4"/>
      </rPr>
      <t>影印費等</t>
    </r>
  </si>
  <si>
    <r>
      <t>雜支費</t>
    </r>
    <r>
      <rPr>
        <sz val="12"/>
        <rFont val="Georgia"/>
        <family val="1"/>
      </rPr>
      <t>:</t>
    </r>
    <r>
      <rPr>
        <sz val="12"/>
        <rFont val="標楷體"/>
        <family val="4"/>
      </rPr>
      <t>醫療廢棄物清潔費</t>
    </r>
    <r>
      <rPr>
        <sz val="12"/>
        <rFont val="Georgia"/>
        <family val="1"/>
      </rPr>
      <t>.</t>
    </r>
    <r>
      <rPr>
        <sz val="12"/>
        <rFont val="標楷體"/>
        <family val="4"/>
      </rPr>
      <t>清潔用品等</t>
    </r>
  </si>
  <si>
    <t>水電費</t>
  </si>
  <si>
    <r>
      <t>1-6</t>
    </r>
    <r>
      <rPr>
        <sz val="12"/>
        <rFont val="細明體"/>
        <family val="3"/>
      </rPr>
      <t>月</t>
    </r>
  </si>
  <si>
    <r>
      <t>1</t>
    </r>
    <r>
      <rPr>
        <sz val="10"/>
        <rFont val="Georgia"/>
        <family val="1"/>
      </rPr>
      <t>.</t>
    </r>
    <r>
      <rPr>
        <sz val="10"/>
        <rFont val="細明體"/>
        <family val="3"/>
      </rPr>
      <t>長期照護服務專案</t>
    </r>
  </si>
  <si>
    <t>小計</t>
  </si>
  <si>
    <r>
      <t>貳</t>
    </r>
    <r>
      <rPr>
        <sz val="12"/>
        <rFont val="Georgia"/>
        <family val="1"/>
      </rPr>
      <t>.</t>
    </r>
    <r>
      <rPr>
        <sz val="12"/>
        <rFont val="標楷體"/>
        <family val="4"/>
      </rPr>
      <t>參</t>
    </r>
    <r>
      <rPr>
        <sz val="12"/>
        <rFont val="Georgia"/>
        <family val="1"/>
      </rPr>
      <t>.</t>
    </r>
    <r>
      <rPr>
        <sz val="12"/>
        <rFont val="標楷體"/>
        <family val="4"/>
      </rPr>
      <t>肆</t>
    </r>
    <r>
      <rPr>
        <sz val="12"/>
        <rFont val="Georgia"/>
        <family val="1"/>
      </rPr>
      <t>.</t>
    </r>
    <r>
      <rPr>
        <sz val="12"/>
        <rFont val="標楷體"/>
        <family val="4"/>
      </rPr>
      <t>弱勢兒童服務</t>
    </r>
    <r>
      <rPr>
        <sz val="12"/>
        <rFont val="Georgia"/>
        <family val="1"/>
      </rPr>
      <t xml:space="preserve"> </t>
    </r>
    <r>
      <rPr>
        <sz val="12"/>
        <rFont val="標楷體"/>
        <family val="4"/>
      </rPr>
      <t>天使．慢慢飛</t>
    </r>
    <r>
      <rPr>
        <sz val="12"/>
        <rFont val="Georgia"/>
        <family val="1"/>
      </rPr>
      <t>--</t>
    </r>
    <r>
      <rPr>
        <sz val="12"/>
        <rFont val="標楷體"/>
        <family val="4"/>
      </rPr>
      <t>【貳</t>
    </r>
    <r>
      <rPr>
        <sz val="12"/>
        <rFont val="Georgia"/>
        <family val="1"/>
      </rPr>
      <t>.</t>
    </r>
    <r>
      <rPr>
        <sz val="12"/>
        <rFont val="標楷體"/>
        <family val="4"/>
      </rPr>
      <t>偏遠教育服務計劃】【參</t>
    </r>
    <r>
      <rPr>
        <sz val="12"/>
        <rFont val="Georgia"/>
        <family val="1"/>
      </rPr>
      <t>.0-12</t>
    </r>
    <r>
      <rPr>
        <sz val="12"/>
        <rFont val="標楷體"/>
        <family val="4"/>
      </rPr>
      <t>歲遲緩兒童及弱勢兒童服務】【肆</t>
    </r>
    <r>
      <rPr>
        <sz val="12"/>
        <rFont val="Georgia"/>
        <family val="1"/>
      </rPr>
      <t>.</t>
    </r>
    <r>
      <rPr>
        <sz val="12"/>
        <rFont val="標楷體"/>
        <family val="4"/>
      </rPr>
      <t>國內外貧童認養計畫】</t>
    </r>
  </si>
  <si>
    <r>
      <t>扶助費：尿布奶粉扶助、弱勢兒童經濟支持</t>
    </r>
    <r>
      <rPr>
        <sz val="12"/>
        <rFont val="Georgia"/>
        <family val="1"/>
      </rPr>
      <t>.</t>
    </r>
    <r>
      <rPr>
        <sz val="12"/>
        <rFont val="標楷體"/>
        <family val="4"/>
      </rPr>
      <t>認養補助</t>
    </r>
    <r>
      <rPr>
        <sz val="12"/>
        <rFont val="Georgia"/>
        <family val="1"/>
      </rPr>
      <t>…</t>
    </r>
  </si>
  <si>
    <r>
      <t>印刷費</t>
    </r>
    <r>
      <rPr>
        <sz val="12"/>
        <rFont val="Georgia"/>
        <family val="1"/>
      </rPr>
      <t>:</t>
    </r>
    <r>
      <rPr>
        <sz val="12"/>
        <rFont val="標楷體"/>
        <family val="4"/>
      </rPr>
      <t>影印費等</t>
    </r>
  </si>
  <si>
    <r>
      <t>郵電費：話費</t>
    </r>
    <r>
      <rPr>
        <sz val="12"/>
        <rFont val="Georgia"/>
        <family val="1"/>
      </rPr>
      <t>.</t>
    </r>
    <r>
      <rPr>
        <sz val="12"/>
        <rFont val="標楷體"/>
        <family val="4"/>
      </rPr>
      <t>郵資</t>
    </r>
  </si>
  <si>
    <r>
      <t>運費：偏遠地區個案尿布運費</t>
    </r>
    <r>
      <rPr>
        <sz val="12"/>
        <rFont val="Georgia"/>
        <family val="1"/>
      </rPr>
      <t>.</t>
    </r>
    <r>
      <rPr>
        <sz val="12"/>
        <rFont val="標楷體"/>
        <family val="4"/>
      </rPr>
      <t>遲緩兒尿布</t>
    </r>
    <r>
      <rPr>
        <sz val="12"/>
        <rFont val="Georgia"/>
        <family val="1"/>
      </rPr>
      <t>.</t>
    </r>
    <r>
      <rPr>
        <sz val="12"/>
        <rFont val="標楷體"/>
        <family val="4"/>
      </rPr>
      <t>奶粉運費</t>
    </r>
    <r>
      <rPr>
        <sz val="12"/>
        <rFont val="Georgia"/>
        <family val="1"/>
      </rPr>
      <t>.</t>
    </r>
    <r>
      <rPr>
        <sz val="12"/>
        <rFont val="標楷體"/>
        <family val="4"/>
      </rPr>
      <t>運送捐贈外套至花東</t>
    </r>
    <r>
      <rPr>
        <sz val="12"/>
        <rFont val="Georgia"/>
        <family val="1"/>
      </rPr>
      <t>…</t>
    </r>
  </si>
  <si>
    <r>
      <t>交通費：油資、接受學生、訪查個案</t>
    </r>
    <r>
      <rPr>
        <sz val="12"/>
        <rFont val="Georgia"/>
        <family val="1"/>
      </rPr>
      <t>…</t>
    </r>
  </si>
  <si>
    <t>辦公用品</t>
  </si>
  <si>
    <t>雜項購置</t>
  </si>
  <si>
    <t>水電費</t>
  </si>
  <si>
    <t>雜項支出</t>
  </si>
  <si>
    <t>車馬費</t>
  </si>
  <si>
    <t>書報費</t>
  </si>
  <si>
    <t>修繕費</t>
  </si>
  <si>
    <t>產物保險</t>
  </si>
  <si>
    <t>傳輸費</t>
  </si>
  <si>
    <t>製作費</t>
  </si>
  <si>
    <t>餐飲費</t>
  </si>
  <si>
    <t>交通費</t>
  </si>
  <si>
    <t>印刷費</t>
  </si>
  <si>
    <r>
      <t>車馬補助費</t>
    </r>
    <r>
      <rPr>
        <sz val="12"/>
        <rFont val="Georgia"/>
        <family val="1"/>
      </rPr>
      <t>(50)</t>
    </r>
  </si>
  <si>
    <t>消耗品</t>
  </si>
  <si>
    <t>租金支出</t>
  </si>
  <si>
    <r>
      <t>訓練費</t>
    </r>
    <r>
      <rPr>
        <sz val="12"/>
        <rFont val="Georgia"/>
        <family val="1"/>
      </rPr>
      <t>1</t>
    </r>
  </si>
  <si>
    <t>勞務費</t>
  </si>
  <si>
    <r>
      <t>鐘點費</t>
    </r>
    <r>
      <rPr>
        <sz val="12"/>
        <rFont val="Georgia"/>
        <family val="1"/>
      </rPr>
      <t>2</t>
    </r>
  </si>
  <si>
    <r>
      <t>人身保險</t>
    </r>
    <r>
      <rPr>
        <sz val="12"/>
        <rFont val="Georgia"/>
        <family val="1"/>
      </rPr>
      <t>-</t>
    </r>
    <r>
      <rPr>
        <sz val="12"/>
        <rFont val="標楷體"/>
        <family val="4"/>
      </rPr>
      <t>旅平險</t>
    </r>
  </si>
  <si>
    <t>活動裝置費</t>
  </si>
  <si>
    <t>廣告費</t>
  </si>
  <si>
    <r>
      <t>2.3.4.</t>
    </r>
    <r>
      <rPr>
        <sz val="9"/>
        <rFont val="細明體"/>
        <family val="3"/>
      </rPr>
      <t>弱勢兒童服務</t>
    </r>
    <r>
      <rPr>
        <sz val="9"/>
        <rFont val="Georgia"/>
        <family val="1"/>
      </rPr>
      <t xml:space="preserve"> </t>
    </r>
    <r>
      <rPr>
        <sz val="9"/>
        <rFont val="細明體"/>
        <family val="3"/>
      </rPr>
      <t>天使．慢慢飛</t>
    </r>
    <r>
      <rPr>
        <sz val="9"/>
        <rFont val="Georgia"/>
        <family val="1"/>
      </rPr>
      <t>--</t>
    </r>
    <r>
      <rPr>
        <sz val="9"/>
        <rFont val="細明體"/>
        <family val="3"/>
      </rPr>
      <t>【貳</t>
    </r>
    <r>
      <rPr>
        <sz val="9"/>
        <rFont val="Georgia"/>
        <family val="1"/>
      </rPr>
      <t>.</t>
    </r>
    <r>
      <rPr>
        <sz val="9"/>
        <rFont val="細明體"/>
        <family val="3"/>
      </rPr>
      <t>偏遠教育服務計劃】【參</t>
    </r>
    <r>
      <rPr>
        <sz val="9"/>
        <rFont val="Georgia"/>
        <family val="1"/>
      </rPr>
      <t>.0-12</t>
    </r>
    <r>
      <rPr>
        <sz val="9"/>
        <rFont val="細明體"/>
        <family val="3"/>
      </rPr>
      <t>歲遲緩兒童及弱勢兒童服務】【肆</t>
    </r>
    <r>
      <rPr>
        <sz val="9"/>
        <rFont val="Georgia"/>
        <family val="1"/>
      </rPr>
      <t>.</t>
    </r>
    <r>
      <rPr>
        <sz val="9"/>
        <rFont val="細明體"/>
        <family val="3"/>
      </rPr>
      <t>國內外貧童認養計畫</t>
    </r>
  </si>
  <si>
    <r>
      <t>伍</t>
    </r>
    <r>
      <rPr>
        <sz val="12"/>
        <rFont val="Georgia"/>
        <family val="1"/>
      </rPr>
      <t>.</t>
    </r>
    <r>
      <rPr>
        <sz val="12"/>
        <rFont val="標楷體"/>
        <family val="4"/>
      </rPr>
      <t>柒</t>
    </r>
    <r>
      <rPr>
        <sz val="12"/>
        <rFont val="Georgia"/>
        <family val="1"/>
      </rPr>
      <t>.</t>
    </r>
    <r>
      <rPr>
        <sz val="12"/>
        <rFont val="標楷體"/>
        <family val="4"/>
      </rPr>
      <t>愛無國界</t>
    </r>
    <r>
      <rPr>
        <sz val="12"/>
        <rFont val="Georgia"/>
        <family val="1"/>
      </rPr>
      <t>--</t>
    </r>
    <r>
      <rPr>
        <sz val="12"/>
        <rFont val="標楷體"/>
        <family val="4"/>
      </rPr>
      <t>【伍</t>
    </r>
    <r>
      <rPr>
        <sz val="12"/>
        <rFont val="Georgia"/>
        <family val="1"/>
      </rPr>
      <t>.</t>
    </r>
    <r>
      <rPr>
        <sz val="12"/>
        <rFont val="標楷體"/>
        <family val="4"/>
      </rPr>
      <t>國際救援】【柒</t>
    </r>
    <r>
      <rPr>
        <sz val="12"/>
        <rFont val="Georgia"/>
        <family val="1"/>
      </rPr>
      <t>.</t>
    </r>
    <r>
      <rPr>
        <sz val="12"/>
        <rFont val="標楷體"/>
        <family val="4"/>
      </rPr>
      <t>愛心輪椅送殘友】</t>
    </r>
  </si>
  <si>
    <t>郵電費</t>
  </si>
  <si>
    <t>雜支</t>
  </si>
  <si>
    <t>差旅費</t>
  </si>
  <si>
    <t>誤餐費</t>
  </si>
  <si>
    <t>扶助費</t>
  </si>
  <si>
    <t>運費</t>
  </si>
  <si>
    <r>
      <t>5.7.</t>
    </r>
    <r>
      <rPr>
        <sz val="10"/>
        <rFont val="細明體"/>
        <family val="3"/>
      </rPr>
      <t>愛無國界</t>
    </r>
    <r>
      <rPr>
        <sz val="10"/>
        <rFont val="Georgia"/>
        <family val="1"/>
      </rPr>
      <t>--</t>
    </r>
    <r>
      <rPr>
        <sz val="10"/>
        <rFont val="細明體"/>
        <family val="3"/>
      </rPr>
      <t>【伍</t>
    </r>
    <r>
      <rPr>
        <sz val="10"/>
        <rFont val="Georgia"/>
        <family val="1"/>
      </rPr>
      <t>.</t>
    </r>
    <r>
      <rPr>
        <sz val="10"/>
        <rFont val="細明體"/>
        <family val="3"/>
      </rPr>
      <t>國際救援】【柒</t>
    </r>
    <r>
      <rPr>
        <sz val="10"/>
        <rFont val="Georgia"/>
        <family val="1"/>
      </rPr>
      <t>.</t>
    </r>
    <r>
      <rPr>
        <sz val="10"/>
        <rFont val="細明體"/>
        <family val="3"/>
      </rPr>
      <t>愛心輪椅送殘友】</t>
    </r>
  </si>
  <si>
    <r>
      <t>陸</t>
    </r>
    <r>
      <rPr>
        <sz val="12"/>
        <rFont val="Georgia"/>
        <family val="1"/>
      </rPr>
      <t>.</t>
    </r>
    <r>
      <rPr>
        <sz val="12"/>
        <rFont val="標楷體"/>
        <family val="4"/>
      </rPr>
      <t>愛無國界</t>
    </r>
    <r>
      <rPr>
        <sz val="12"/>
        <rFont val="Georgia"/>
        <family val="1"/>
      </rPr>
      <t>--</t>
    </r>
    <r>
      <rPr>
        <sz val="12"/>
        <rFont val="標楷體"/>
        <family val="4"/>
      </rPr>
      <t>無障礙空間計畫</t>
    </r>
  </si>
  <si>
    <r>
      <t>雜支</t>
    </r>
    <r>
      <rPr>
        <sz val="12"/>
        <rFont val="Georgia"/>
        <family val="1"/>
      </rPr>
      <t>(</t>
    </r>
    <r>
      <rPr>
        <sz val="12"/>
        <rFont val="標楷體"/>
        <family val="4"/>
      </rPr>
      <t>含印刷</t>
    </r>
    <r>
      <rPr>
        <sz val="12"/>
        <rFont val="Georgia"/>
        <family val="1"/>
      </rPr>
      <t>.</t>
    </r>
    <r>
      <rPr>
        <sz val="12"/>
        <rFont val="標楷體"/>
        <family val="4"/>
      </rPr>
      <t>辦公用品</t>
    </r>
    <r>
      <rPr>
        <sz val="12"/>
        <rFont val="Georgia"/>
        <family val="1"/>
      </rPr>
      <t>)</t>
    </r>
  </si>
  <si>
    <r>
      <t>6.</t>
    </r>
    <r>
      <rPr>
        <sz val="10"/>
        <rFont val="細明體"/>
        <family val="3"/>
      </rPr>
      <t>愛無國界</t>
    </r>
    <r>
      <rPr>
        <sz val="10"/>
        <rFont val="Georgia"/>
        <family val="1"/>
      </rPr>
      <t>--</t>
    </r>
    <r>
      <rPr>
        <sz val="10"/>
        <rFont val="細明體"/>
        <family val="3"/>
      </rPr>
      <t>無障礙空間計畫</t>
    </r>
  </si>
  <si>
    <r>
      <t>捌</t>
    </r>
    <r>
      <rPr>
        <sz val="12"/>
        <rFont val="Georgia"/>
        <family val="1"/>
      </rPr>
      <t>.</t>
    </r>
    <r>
      <rPr>
        <sz val="12"/>
        <rFont val="標楷體"/>
        <family val="4"/>
      </rPr>
      <t>愛無國界</t>
    </r>
    <r>
      <rPr>
        <sz val="12"/>
        <rFont val="Georgia"/>
        <family val="1"/>
      </rPr>
      <t>--</t>
    </r>
    <r>
      <rPr>
        <sz val="12"/>
        <rFont val="標楷體"/>
        <family val="4"/>
      </rPr>
      <t>行動輔具計畫</t>
    </r>
  </si>
  <si>
    <t>車輛維修</t>
  </si>
  <si>
    <t>油資</t>
  </si>
  <si>
    <r>
      <t>8.</t>
    </r>
    <r>
      <rPr>
        <sz val="10"/>
        <rFont val="細明體"/>
        <family val="3"/>
      </rPr>
      <t>愛無國界</t>
    </r>
    <r>
      <rPr>
        <sz val="10"/>
        <rFont val="Georgia"/>
        <family val="1"/>
      </rPr>
      <t>--</t>
    </r>
    <r>
      <rPr>
        <sz val="10"/>
        <rFont val="細明體"/>
        <family val="3"/>
      </rPr>
      <t>行動輔具計畫</t>
    </r>
  </si>
  <si>
    <r>
      <t>玖</t>
    </r>
    <r>
      <rPr>
        <sz val="12"/>
        <rFont val="Georgia"/>
        <family val="1"/>
      </rPr>
      <t>.</t>
    </r>
    <r>
      <rPr>
        <sz val="12"/>
        <rFont val="標楷體"/>
        <family val="4"/>
      </rPr>
      <t>身心障礙服務</t>
    </r>
    <r>
      <rPr>
        <sz val="12"/>
        <rFont val="Georgia"/>
        <family val="1"/>
      </rPr>
      <t>--</t>
    </r>
    <r>
      <rPr>
        <sz val="12"/>
        <rFont val="標楷體"/>
        <family val="4"/>
      </rPr>
      <t>身心障礙者職業重建</t>
    </r>
  </si>
  <si>
    <t>設備費</t>
  </si>
  <si>
    <r>
      <t>器材費</t>
    </r>
    <r>
      <rPr>
        <sz val="12"/>
        <rFont val="Georgia"/>
        <family val="1"/>
      </rPr>
      <t>(</t>
    </r>
    <r>
      <rPr>
        <sz val="12"/>
        <rFont val="標楷體"/>
        <family val="4"/>
      </rPr>
      <t>消耗品</t>
    </r>
    <r>
      <rPr>
        <sz val="12"/>
        <rFont val="Georgia"/>
        <family val="1"/>
      </rPr>
      <t>+</t>
    </r>
    <r>
      <rPr>
        <sz val="12"/>
        <rFont val="標楷體"/>
        <family val="4"/>
      </rPr>
      <t>修繕費</t>
    </r>
    <r>
      <rPr>
        <sz val="12"/>
        <rFont val="Georgia"/>
        <family val="1"/>
      </rPr>
      <t>)</t>
    </r>
  </si>
  <si>
    <r>
      <t>9.</t>
    </r>
    <r>
      <rPr>
        <sz val="10"/>
        <rFont val="細明體"/>
        <family val="3"/>
      </rPr>
      <t>身心障礙服務</t>
    </r>
    <r>
      <rPr>
        <sz val="10"/>
        <rFont val="Georgia"/>
        <family val="1"/>
      </rPr>
      <t>--</t>
    </r>
    <r>
      <rPr>
        <sz val="10"/>
        <rFont val="細明體"/>
        <family val="3"/>
      </rPr>
      <t>身心障礙者職業重建</t>
    </r>
  </si>
  <si>
    <r>
      <t>拾</t>
    </r>
    <r>
      <rPr>
        <sz val="12"/>
        <rFont val="Georgia"/>
        <family val="1"/>
      </rPr>
      <t>.</t>
    </r>
    <r>
      <rPr>
        <sz val="12"/>
        <rFont val="標楷體"/>
        <family val="4"/>
      </rPr>
      <t>身心障礙服務</t>
    </r>
    <r>
      <rPr>
        <sz val="12"/>
        <rFont val="Georgia"/>
        <family val="1"/>
      </rPr>
      <t>--</t>
    </r>
    <r>
      <rPr>
        <sz val="12"/>
        <rFont val="標楷體"/>
        <family val="4"/>
      </rPr>
      <t>身心障礙者就業服務</t>
    </r>
  </si>
  <si>
    <t>材料費(併修繕費+雜購+書報)</t>
  </si>
  <si>
    <t>雜支(併辦公用品)</t>
  </si>
  <si>
    <r>
      <t>10.</t>
    </r>
    <r>
      <rPr>
        <sz val="10"/>
        <rFont val="細明體"/>
        <family val="3"/>
      </rPr>
      <t>身心障礙服務</t>
    </r>
    <r>
      <rPr>
        <sz val="10"/>
        <rFont val="Georgia"/>
        <family val="1"/>
      </rPr>
      <t>--</t>
    </r>
    <r>
      <rPr>
        <sz val="10"/>
        <rFont val="細明體"/>
        <family val="3"/>
      </rPr>
      <t>身心障礙者就業服務</t>
    </r>
  </si>
  <si>
    <r>
      <t>拾壹</t>
    </r>
    <r>
      <rPr>
        <sz val="12"/>
        <rFont val="Georgia"/>
        <family val="1"/>
      </rPr>
      <t>.</t>
    </r>
    <r>
      <rPr>
        <sz val="12"/>
        <rFont val="標楷體"/>
        <family val="4"/>
      </rPr>
      <t>身心障礙服務</t>
    </r>
    <r>
      <rPr>
        <sz val="12"/>
        <rFont val="Georgia"/>
        <family val="1"/>
      </rPr>
      <t>--</t>
    </r>
    <r>
      <rPr>
        <sz val="12"/>
        <rFont val="標楷體"/>
        <family val="4"/>
      </rPr>
      <t>視障者服務計畫</t>
    </r>
  </si>
  <si>
    <r>
      <t>11.</t>
    </r>
    <r>
      <rPr>
        <sz val="9"/>
        <rFont val="標楷體"/>
        <family val="4"/>
      </rPr>
      <t>身心障礙服務</t>
    </r>
    <r>
      <rPr>
        <sz val="9"/>
        <rFont val="Georgia"/>
        <family val="1"/>
      </rPr>
      <t>--</t>
    </r>
    <r>
      <rPr>
        <sz val="9"/>
        <rFont val="標楷體"/>
        <family val="4"/>
      </rPr>
      <t>視障者服務計畫</t>
    </r>
  </si>
  <si>
    <r>
      <t>拾貳</t>
    </r>
    <r>
      <rPr>
        <sz val="12"/>
        <rFont val="Georgia"/>
        <family val="1"/>
      </rPr>
      <t>.</t>
    </r>
    <r>
      <rPr>
        <sz val="12"/>
        <rFont val="標楷體"/>
        <family val="4"/>
      </rPr>
      <t>服務文宣品製作</t>
    </r>
  </si>
  <si>
    <t>稿費</t>
  </si>
  <si>
    <r>
      <t>12.</t>
    </r>
    <r>
      <rPr>
        <sz val="10"/>
        <rFont val="細明體"/>
        <family val="3"/>
      </rPr>
      <t>服務文宣品製作</t>
    </r>
  </si>
  <si>
    <t>支出總計</t>
  </si>
  <si>
    <t>結餘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</si>
</sst>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&quot;$&quot;#,##0.00_);[Red]\(&quot;$&quot;#,##0.00\)"/>
    <numFmt numFmtId="181" formatCode="&quot;$&quot;#,##0.0_);[Red]\(&quot;$&quot;#,##0.0\)"/>
    <numFmt numFmtId="182" formatCode="&quot;$&quot;#,##0_);[Red]\(&quot;$&quot;#,##0\)"/>
    <numFmt numFmtId="183" formatCode="&quot;$&quot;#,##0.00"/>
    <numFmt numFmtId="184" formatCode="&quot;$&quot;#,##0.0"/>
    <numFmt numFmtId="185" formatCode="&quot;$&quot;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#,##0_);[Red]\(#,##0\)"/>
  </numFmts>
  <fonts count="21">
    <font>
      <sz val="12"/>
      <name val="新細明體"/>
      <family val="1"/>
    </font>
    <font>
      <sz val="9"/>
      <name val="細明體"/>
      <family val="3"/>
    </font>
    <font>
      <b/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2"/>
      <name val="標楷體"/>
      <family val="4"/>
    </font>
    <font>
      <b/>
      <sz val="18"/>
      <name val="Georgia"/>
      <family val="1"/>
    </font>
    <font>
      <sz val="12"/>
      <name val="Georgia"/>
      <family val="1"/>
    </font>
    <font>
      <b/>
      <sz val="14"/>
      <name val="Georgia"/>
      <family val="1"/>
    </font>
    <font>
      <b/>
      <u val="single"/>
      <sz val="14"/>
      <name val="Georgia"/>
      <family val="1"/>
    </font>
    <font>
      <sz val="9"/>
      <name val="新細明體"/>
      <family val="1"/>
    </font>
    <font>
      <b/>
      <sz val="12"/>
      <name val="Georgia"/>
      <family val="1"/>
    </font>
    <font>
      <sz val="12"/>
      <name val="細明體"/>
      <family val="3"/>
    </font>
    <font>
      <sz val="10"/>
      <name val="Georgia"/>
      <family val="1"/>
    </font>
    <font>
      <sz val="9"/>
      <name val="Georgia"/>
      <family val="1"/>
    </font>
    <font>
      <sz val="9"/>
      <name val="標楷體"/>
      <family val="4"/>
    </font>
    <font>
      <sz val="10"/>
      <name val="細明體"/>
      <family val="3"/>
    </font>
    <font>
      <sz val="14"/>
      <name val="Georgia"/>
      <family val="1"/>
    </font>
    <font>
      <sz val="13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179" fontId="9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9" fontId="10" fillId="0" borderId="1" xfId="19" applyNumberFormat="1" applyFont="1" applyFill="1" applyBorder="1" applyAlignment="1">
      <alignment/>
    </xf>
    <xf numFmtId="179" fontId="10" fillId="0" borderId="0" xfId="19" applyNumberFormat="1" applyFont="1" applyFill="1" applyBorder="1" applyAlignment="1">
      <alignment/>
    </xf>
    <xf numFmtId="179" fontId="9" fillId="0" borderId="0" xfId="19" applyNumberFormat="1" applyFont="1" applyFill="1" applyAlignment="1">
      <alignment/>
    </xf>
    <xf numFmtId="179" fontId="10" fillId="0" borderId="2" xfId="19" applyNumberFormat="1" applyFont="1" applyFill="1" applyBorder="1" applyAlignment="1">
      <alignment/>
    </xf>
    <xf numFmtId="179" fontId="13" fillId="0" borderId="0" xfId="19" applyNumberFormat="1" applyFont="1" applyFill="1" applyBorder="1" applyAlignment="1">
      <alignment/>
    </xf>
    <xf numFmtId="179" fontId="9" fillId="0" borderId="0" xfId="19" applyNumberFormat="1" applyFont="1" applyFill="1" applyBorder="1" applyAlignment="1">
      <alignment/>
    </xf>
    <xf numFmtId="179" fontId="9" fillId="0" borderId="3" xfId="19" applyNumberFormat="1" applyFont="1" applyFill="1" applyBorder="1" applyAlignment="1">
      <alignment horizontal="center"/>
    </xf>
    <xf numFmtId="179" fontId="9" fillId="0" borderId="4" xfId="19" applyNumberFormat="1" applyFont="1" applyFill="1" applyBorder="1" applyAlignment="1">
      <alignment horizontal="center"/>
    </xf>
    <xf numFmtId="179" fontId="9" fillId="0" borderId="4" xfId="19" applyNumberFormat="1" applyFont="1" applyFill="1" applyBorder="1" applyAlignment="1">
      <alignment/>
    </xf>
    <xf numFmtId="179" fontId="9" fillId="0" borderId="5" xfId="19" applyNumberFormat="1" applyFont="1" applyFill="1" applyBorder="1" applyAlignment="1">
      <alignment/>
    </xf>
    <xf numFmtId="179" fontId="9" fillId="0" borderId="6" xfId="19" applyNumberFormat="1" applyFont="1" applyFill="1" applyBorder="1" applyAlignment="1">
      <alignment/>
    </xf>
    <xf numFmtId="179" fontId="9" fillId="0" borderId="0" xfId="19" applyNumberFormat="1" applyFont="1" applyFill="1" applyAlignment="1">
      <alignment horizontal="left" wrapText="1"/>
    </xf>
    <xf numFmtId="179" fontId="9" fillId="0" borderId="7" xfId="19" applyNumberFormat="1" applyFont="1" applyFill="1" applyBorder="1" applyAlignment="1">
      <alignment/>
    </xf>
    <xf numFmtId="179" fontId="9" fillId="0" borderId="3" xfId="19" applyNumberFormat="1" applyFont="1" applyFill="1" applyBorder="1" applyAlignment="1">
      <alignment/>
    </xf>
    <xf numFmtId="179" fontId="20" fillId="0" borderId="0" xfId="19" applyNumberFormat="1" applyFont="1" applyFill="1" applyBorder="1" applyAlignment="1">
      <alignment/>
    </xf>
    <xf numFmtId="179" fontId="14" fillId="0" borderId="0" xfId="19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5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79" fontId="9" fillId="0" borderId="7" xfId="19" applyNumberFormat="1" applyFont="1" applyFill="1" applyBorder="1" applyAlignment="1">
      <alignment horizontal="center" vertical="center"/>
    </xf>
    <xf numFmtId="179" fontId="9" fillId="0" borderId="0" xfId="19" applyNumberFormat="1" applyFont="1" applyFill="1" applyBorder="1" applyAlignment="1">
      <alignment horizontal="center" vertical="center"/>
    </xf>
    <xf numFmtId="179" fontId="9" fillId="0" borderId="3" xfId="19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994-&#20840;&#26371;&#20839;&#25919;&#37096;&#20844;&#30410;&#21240;&#21215;\&#32080;&#22577;&#36039;&#26009;\980206&#32080;&#22577;-96&#21215;97&#22519;\&#20839;&#25919;&#37096;-97&#24180;&#32681;&#36067;(&#25903;&#20986;&#32080;&#225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概況表"/>
      <sheetName val="會計科目"/>
      <sheetName val="收支概況表 -預計.1-6執行.差額"/>
      <sheetName val="收支概況表 -1-6月"/>
    </sheetNames>
    <sheetDataSet>
      <sheetData sheetId="2">
        <row r="38">
          <cell r="E38">
            <v>21020</v>
          </cell>
        </row>
        <row r="39">
          <cell r="E39">
            <v>710</v>
          </cell>
        </row>
        <row r="40">
          <cell r="E40">
            <v>15947</v>
          </cell>
        </row>
        <row r="41">
          <cell r="E41">
            <v>12433</v>
          </cell>
        </row>
        <row r="42">
          <cell r="E42">
            <v>10500</v>
          </cell>
        </row>
        <row r="43">
          <cell r="E43">
            <v>7395</v>
          </cell>
        </row>
        <row r="51">
          <cell r="E51">
            <v>2764</v>
          </cell>
        </row>
        <row r="52">
          <cell r="E52">
            <v>15942</v>
          </cell>
        </row>
        <row r="53">
          <cell r="E53">
            <v>110687</v>
          </cell>
        </row>
        <row r="54">
          <cell r="E54">
            <v>107422</v>
          </cell>
        </row>
        <row r="55">
          <cell r="E55">
            <v>8850</v>
          </cell>
        </row>
        <row r="56">
          <cell r="E56">
            <v>100114</v>
          </cell>
        </row>
        <row r="57">
          <cell r="E57">
            <v>1780</v>
          </cell>
        </row>
        <row r="58">
          <cell r="E58">
            <v>2961</v>
          </cell>
        </row>
        <row r="59">
          <cell r="E59">
            <v>2000</v>
          </cell>
        </row>
        <row r="60">
          <cell r="E60">
            <v>9400</v>
          </cell>
        </row>
        <row r="61">
          <cell r="E61">
            <v>4186</v>
          </cell>
        </row>
        <row r="62">
          <cell r="E62">
            <v>24760</v>
          </cell>
        </row>
        <row r="63">
          <cell r="E63">
            <v>7500</v>
          </cell>
        </row>
        <row r="64">
          <cell r="E64">
            <v>17240</v>
          </cell>
        </row>
        <row r="65">
          <cell r="E65">
            <v>12405</v>
          </cell>
        </row>
        <row r="66">
          <cell r="E66">
            <v>110496</v>
          </cell>
        </row>
        <row r="67">
          <cell r="E67">
            <v>13744</v>
          </cell>
        </row>
        <row r="68">
          <cell r="E68">
            <v>10000</v>
          </cell>
        </row>
        <row r="81">
          <cell r="E81">
            <v>3050</v>
          </cell>
        </row>
        <row r="82">
          <cell r="E82">
            <v>1050</v>
          </cell>
        </row>
        <row r="83">
          <cell r="E83">
            <v>17212</v>
          </cell>
        </row>
        <row r="84">
          <cell r="E84">
            <v>580</v>
          </cell>
        </row>
        <row r="85">
          <cell r="E85">
            <v>3000</v>
          </cell>
        </row>
        <row r="86">
          <cell r="E86">
            <v>22000</v>
          </cell>
        </row>
        <row r="87">
          <cell r="E87">
            <v>7885</v>
          </cell>
        </row>
        <row r="88">
          <cell r="E88">
            <v>9293</v>
          </cell>
        </row>
        <row r="89">
          <cell r="E89">
            <v>8610</v>
          </cell>
        </row>
        <row r="90">
          <cell r="E90">
            <v>48226</v>
          </cell>
        </row>
        <row r="91">
          <cell r="E91">
            <v>4262</v>
          </cell>
        </row>
        <row r="92">
          <cell r="E92">
            <v>9600</v>
          </cell>
        </row>
        <row r="139">
          <cell r="E139">
            <v>108852</v>
          </cell>
        </row>
        <row r="140">
          <cell r="E140">
            <v>40699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view="pageBreakPreview" zoomScaleNormal="75" zoomScaleSheetLayoutView="100" workbookViewId="0" topLeftCell="A10">
      <selection activeCell="B18" sqref="B18"/>
    </sheetView>
  </sheetViews>
  <sheetFormatPr defaultColWidth="9.00390625" defaultRowHeight="22.5" customHeight="1"/>
  <cols>
    <col min="1" max="1" width="14.625" style="5" customWidth="1"/>
    <col min="2" max="2" width="36.625" style="5" customWidth="1"/>
    <col min="3" max="3" width="25.625" style="5" customWidth="1"/>
    <col min="4" max="4" width="24.625" style="32" customWidth="1"/>
    <col min="5" max="5" width="14.25390625" style="5" customWidth="1"/>
    <col min="6" max="6" width="19.00390625" style="5" customWidth="1"/>
    <col min="7" max="9" width="12.625" style="5" customWidth="1"/>
    <col min="10" max="12" width="10.625" style="5" customWidth="1"/>
    <col min="13" max="16384" width="9.00390625" style="5" customWidth="1"/>
  </cols>
  <sheetData>
    <row r="1" spans="1:4" ht="25.5" customHeight="1">
      <c r="A1" s="48" t="s">
        <v>27</v>
      </c>
      <c r="B1" s="49"/>
      <c r="C1" s="49"/>
      <c r="D1" s="49"/>
    </row>
    <row r="2" spans="1:4" ht="25.5" customHeight="1">
      <c r="A2" s="50" t="s">
        <v>28</v>
      </c>
      <c r="B2" s="51"/>
      <c r="C2" s="51"/>
      <c r="D2" s="51"/>
    </row>
    <row r="3" spans="1:4" s="6" customFormat="1" ht="24.75" customHeight="1">
      <c r="A3" s="52" t="s">
        <v>29</v>
      </c>
      <c r="B3" s="53"/>
      <c r="C3" s="53"/>
      <c r="D3" s="53"/>
    </row>
    <row r="4" spans="1:4" ht="24.75" customHeight="1">
      <c r="A4" s="46" t="s">
        <v>30</v>
      </c>
      <c r="B4" s="47"/>
      <c r="C4" s="47"/>
      <c r="D4" s="47"/>
    </row>
    <row r="5" spans="1:6" s="7" customFormat="1" ht="11.25" customHeight="1">
      <c r="A5" s="5"/>
      <c r="B5" s="5"/>
      <c r="C5" s="5"/>
      <c r="D5" s="32"/>
      <c r="E5" s="5"/>
      <c r="F5" s="5"/>
    </row>
    <row r="6" spans="1:6" s="8" customFormat="1" ht="35.25" customHeight="1">
      <c r="A6" s="4" t="s">
        <v>31</v>
      </c>
      <c r="C6" s="6"/>
      <c r="D6" s="33">
        <v>43121823</v>
      </c>
      <c r="E6" s="6"/>
      <c r="F6" s="6"/>
    </row>
    <row r="7" spans="1:6" s="7" customFormat="1" ht="12" customHeight="1">
      <c r="A7" s="9"/>
      <c r="C7" s="5"/>
      <c r="D7" s="34"/>
      <c r="E7" s="5"/>
      <c r="F7" s="5"/>
    </row>
    <row r="8" spans="2:6" ht="20.25" customHeight="1">
      <c r="B8" s="2" t="s">
        <v>32</v>
      </c>
      <c r="C8" s="10"/>
      <c r="D8" s="35"/>
      <c r="E8" s="11"/>
      <c r="F8" s="11"/>
    </row>
    <row r="9" spans="2:6" ht="12" customHeight="1">
      <c r="B9" s="12"/>
      <c r="C9" s="10"/>
      <c r="D9" s="35"/>
      <c r="E9" s="11"/>
      <c r="F9" s="11"/>
    </row>
    <row r="10" spans="1:4" ht="20.25" customHeight="1">
      <c r="A10" s="27" t="s">
        <v>33</v>
      </c>
      <c r="B10" s="28"/>
      <c r="C10" s="28"/>
      <c r="D10" s="35"/>
    </row>
    <row r="11" spans="2:4" s="6" customFormat="1" ht="20.25" customHeight="1">
      <c r="B11" s="3" t="s">
        <v>34</v>
      </c>
      <c r="D11" s="36">
        <v>1800000</v>
      </c>
    </row>
    <row r="12" spans="2:4" s="6" customFormat="1" ht="20.25" customHeight="1">
      <c r="B12" s="3" t="s">
        <v>35</v>
      </c>
      <c r="D12" s="37">
        <v>114360</v>
      </c>
    </row>
    <row r="13" spans="2:4" ht="20.25" customHeight="1">
      <c r="B13" s="1" t="s">
        <v>36</v>
      </c>
      <c r="D13" s="38">
        <v>219651</v>
      </c>
    </row>
    <row r="14" spans="2:4" ht="20.25" customHeight="1">
      <c r="B14" s="1" t="s">
        <v>37</v>
      </c>
      <c r="D14" s="38">
        <v>62373</v>
      </c>
    </row>
    <row r="15" spans="2:4" ht="20.25" customHeight="1">
      <c r="B15" s="1" t="s">
        <v>38</v>
      </c>
      <c r="D15" s="38">
        <v>75110</v>
      </c>
    </row>
    <row r="16" spans="2:4" ht="20.25" customHeight="1">
      <c r="B16" s="1" t="s">
        <v>39</v>
      </c>
      <c r="D16" s="38">
        <v>229900</v>
      </c>
    </row>
    <row r="17" spans="2:4" ht="27" customHeight="1">
      <c r="B17" s="1" t="s">
        <v>40</v>
      </c>
      <c r="D17" s="38">
        <v>754</v>
      </c>
    </row>
    <row r="18" spans="2:4" ht="20.25" customHeight="1">
      <c r="B18" s="1" t="s">
        <v>4</v>
      </c>
      <c r="D18" s="38">
        <v>23202</v>
      </c>
    </row>
    <row r="19" spans="2:4" ht="22.5" customHeight="1">
      <c r="B19" s="1" t="s">
        <v>19</v>
      </c>
      <c r="D19" s="38">
        <v>2000</v>
      </c>
    </row>
    <row r="20" spans="2:4" ht="20.25" customHeight="1">
      <c r="B20" s="1" t="s">
        <v>0</v>
      </c>
      <c r="D20" s="38">
        <v>215336</v>
      </c>
    </row>
    <row r="21" spans="2:4" ht="20.25" customHeight="1">
      <c r="B21" s="1" t="s">
        <v>10</v>
      </c>
      <c r="D21" s="38">
        <v>4200</v>
      </c>
    </row>
    <row r="22" spans="2:4" ht="20.25" customHeight="1">
      <c r="B22" s="1" t="s">
        <v>20</v>
      </c>
      <c r="D22" s="38">
        <v>6000</v>
      </c>
    </row>
    <row r="23" spans="2:4" ht="20.25" customHeight="1">
      <c r="B23" s="1" t="s">
        <v>21</v>
      </c>
      <c r="D23" s="38">
        <v>2938</v>
      </c>
    </row>
    <row r="24" spans="2:4" ht="22.5" customHeight="1">
      <c r="B24" s="1" t="s">
        <v>2</v>
      </c>
      <c r="D24" s="38">
        <v>13842</v>
      </c>
    </row>
    <row r="25" spans="2:4" ht="20.25" customHeight="1">
      <c r="B25" s="1" t="s">
        <v>6</v>
      </c>
      <c r="D25" s="38">
        <v>19402</v>
      </c>
    </row>
    <row r="26" spans="2:4" ht="20.25" customHeight="1">
      <c r="B26" s="1" t="s">
        <v>3</v>
      </c>
      <c r="D26" s="38">
        <v>5966</v>
      </c>
    </row>
    <row r="27" spans="2:4" ht="20.25" customHeight="1">
      <c r="B27" s="1" t="s">
        <v>9</v>
      </c>
      <c r="D27" s="39">
        <v>48140</v>
      </c>
    </row>
    <row r="28" spans="1:4" ht="20.25" customHeight="1" thickBot="1">
      <c r="A28" s="11"/>
      <c r="B28" s="25" t="s">
        <v>42</v>
      </c>
      <c r="C28" s="26" t="s">
        <v>43</v>
      </c>
      <c r="D28" s="40">
        <f>SUM(D11:D27)</f>
        <v>2843174</v>
      </c>
    </row>
    <row r="29" spans="1:4" ht="20.25" customHeight="1" thickTop="1">
      <c r="A29" s="11"/>
      <c r="B29" s="11"/>
      <c r="C29" s="11"/>
      <c r="D29" s="35"/>
    </row>
    <row r="30" spans="1:4" ht="42" customHeight="1">
      <c r="A30" s="54" t="s">
        <v>44</v>
      </c>
      <c r="B30" s="55"/>
      <c r="C30" s="55"/>
      <c r="D30" s="41"/>
    </row>
    <row r="31" spans="2:4" ht="20.25" customHeight="1">
      <c r="B31" s="1" t="s">
        <v>34</v>
      </c>
      <c r="D31" s="36">
        <f>720000+900000+2100000</f>
        <v>3720000</v>
      </c>
    </row>
    <row r="32" spans="2:4" ht="27" customHeight="1">
      <c r="B32" s="1" t="s">
        <v>45</v>
      </c>
      <c r="C32" s="1" t="s">
        <v>43</v>
      </c>
      <c r="D32" s="37">
        <f>5082544+2752864+2559957</f>
        <v>10395365</v>
      </c>
    </row>
    <row r="33" spans="2:4" ht="20.25" customHeight="1">
      <c r="B33" s="1" t="s">
        <v>46</v>
      </c>
      <c r="D33" s="37">
        <f>86858+292364</f>
        <v>379222</v>
      </c>
    </row>
    <row r="34" spans="2:4" ht="20.25" customHeight="1">
      <c r="B34" s="1" t="s">
        <v>47</v>
      </c>
      <c r="D34" s="37">
        <f>107081+310484+37828</f>
        <v>455393</v>
      </c>
    </row>
    <row r="35" spans="2:4" ht="37.5" customHeight="1">
      <c r="B35" s="14" t="s">
        <v>48</v>
      </c>
      <c r="D35" s="38">
        <f>37813+63301+4774</f>
        <v>105888</v>
      </c>
    </row>
    <row r="36" spans="2:4" ht="21.75" customHeight="1">
      <c r="B36" s="1" t="s">
        <v>49</v>
      </c>
      <c r="D36" s="38">
        <f>16505+345597+70206</f>
        <v>432308</v>
      </c>
    </row>
    <row r="37" spans="2:4" ht="21.75" customHeight="1">
      <c r="B37" s="1" t="s">
        <v>50</v>
      </c>
      <c r="D37" s="38">
        <f>54390+51911+5609</f>
        <v>111910</v>
      </c>
    </row>
    <row r="38" spans="2:4" ht="21.75" customHeight="1">
      <c r="B38" s="1" t="s">
        <v>51</v>
      </c>
      <c r="D38" s="38">
        <f>181724+39551+4262</f>
        <v>225537</v>
      </c>
    </row>
    <row r="39" spans="2:4" ht="21.75" customHeight="1">
      <c r="B39" s="1" t="s">
        <v>52</v>
      </c>
      <c r="D39" s="38">
        <f>8668+85402+10959</f>
        <v>105029</v>
      </c>
    </row>
    <row r="40" spans="1:4" ht="25.5" customHeight="1">
      <c r="A40" s="48" t="s">
        <v>27</v>
      </c>
      <c r="B40" s="49"/>
      <c r="C40" s="49"/>
      <c r="D40" s="49"/>
    </row>
    <row r="41" spans="1:4" ht="25.5" customHeight="1">
      <c r="A41" s="50" t="s">
        <v>28</v>
      </c>
      <c r="B41" s="51"/>
      <c r="C41" s="51"/>
      <c r="D41" s="51"/>
    </row>
    <row r="42" spans="1:4" s="6" customFormat="1" ht="24.75" customHeight="1">
      <c r="A42" s="52" t="s">
        <v>29</v>
      </c>
      <c r="B42" s="53"/>
      <c r="C42" s="53"/>
      <c r="D42" s="53"/>
    </row>
    <row r="43" spans="1:4" ht="24.75" customHeight="1">
      <c r="A43" s="46" t="s">
        <v>30</v>
      </c>
      <c r="B43" s="47"/>
      <c r="C43" s="47"/>
      <c r="D43" s="47"/>
    </row>
    <row r="44" spans="2:4" ht="21.75" customHeight="1">
      <c r="B44" s="1" t="s">
        <v>53</v>
      </c>
      <c r="D44" s="38">
        <f>19778+70724+13493</f>
        <v>103995</v>
      </c>
    </row>
    <row r="45" spans="2:4" ht="22.5" customHeight="1">
      <c r="B45" s="1" t="s">
        <v>54</v>
      </c>
      <c r="D45" s="38">
        <v>37350</v>
      </c>
    </row>
    <row r="46" spans="1:4" ht="22.5" customHeight="1">
      <c r="A46" s="16"/>
      <c r="B46" s="1" t="s">
        <v>55</v>
      </c>
      <c r="D46" s="42">
        <f>20887+710+2706</f>
        <v>24303</v>
      </c>
    </row>
    <row r="47" spans="2:4" s="16" customFormat="1" ht="22.5" customHeight="1">
      <c r="B47" s="15" t="s">
        <v>56</v>
      </c>
      <c r="C47" s="5"/>
      <c r="D47" s="42">
        <f>'[1]收支概況表 -預計.1-6執行.差額'!$E$38+'[1]收支概況表 -預計.1-6執行.差額'!$E$56+'[1]收支概況表 -預計.1-6執行.差額'!$E$83</f>
        <v>138346</v>
      </c>
    </row>
    <row r="48" spans="2:4" s="16" customFormat="1" ht="22.5" customHeight="1">
      <c r="B48" s="15" t="s">
        <v>55</v>
      </c>
      <c r="C48" s="5"/>
      <c r="D48" s="42">
        <f>'[1]收支概況表 -預計.1-6執行.差額'!$E$39+'[1]收支概況表 -預計.1-6執行.差額'!$E$57</f>
        <v>2490</v>
      </c>
    </row>
    <row r="49" spans="2:4" s="16" customFormat="1" ht="22.5" customHeight="1">
      <c r="B49" s="15" t="s">
        <v>57</v>
      </c>
      <c r="C49" s="5"/>
      <c r="D49" s="42">
        <f>'[1]收支概況表 -預計.1-6執行.差額'!$E$40+'[1]收支概況表 -預計.1-6執行.差額'!$E$61+'[1]收支概況表 -預計.1-6執行.差額'!$E$86</f>
        <v>42133</v>
      </c>
    </row>
    <row r="50" spans="2:4" s="16" customFormat="1" ht="22.5" customHeight="1">
      <c r="B50" s="15" t="s">
        <v>58</v>
      </c>
      <c r="C50" s="5"/>
      <c r="D50" s="42">
        <f>'[1]收支概況表 -預計.1-6執行.差額'!$E$41+'[1]收支概況表 -預計.1-6執行.差額'!$E$64+'[1]收支概況表 -預計.1-6執行.差額'!$E$87</f>
        <v>37558</v>
      </c>
    </row>
    <row r="51" spans="2:4" s="16" customFormat="1" ht="22.5" customHeight="1">
      <c r="B51" s="15" t="s">
        <v>59</v>
      </c>
      <c r="C51" s="5"/>
      <c r="D51" s="42">
        <f>'[1]收支概況表 -預計.1-6執行.差額'!$E$42+'[1]收支概況表 -預計.1-6執行.差額'!$E$88</f>
        <v>19793</v>
      </c>
    </row>
    <row r="52" spans="2:4" s="16" customFormat="1" ht="22.5" customHeight="1">
      <c r="B52" s="15" t="s">
        <v>60</v>
      </c>
      <c r="C52" s="5"/>
      <c r="D52" s="42">
        <f>'[1]收支概況表 -預計.1-6執行.差額'!$E$43+'[1]收支概況表 -預計.1-6執行.差額'!$E$66+'[1]收支概況表 -預計.1-6執行.差額'!$E$90</f>
        <v>166117</v>
      </c>
    </row>
    <row r="53" spans="2:4" s="16" customFormat="1" ht="22.5" customHeight="1">
      <c r="B53" s="15" t="s">
        <v>40</v>
      </c>
      <c r="C53" s="5"/>
      <c r="D53" s="42">
        <f>'[1]收支概況表 -預計.1-6執行.差額'!$E$52</f>
        <v>15942</v>
      </c>
    </row>
    <row r="54" spans="2:4" s="16" customFormat="1" ht="22.5" customHeight="1">
      <c r="B54" s="15" t="s">
        <v>61</v>
      </c>
      <c r="C54" s="5"/>
      <c r="D54" s="42">
        <f>'[1]收支概況表 -預計.1-6執行.差額'!$E$53</f>
        <v>110687</v>
      </c>
    </row>
    <row r="55" spans="2:4" s="16" customFormat="1" ht="22.5" customHeight="1">
      <c r="B55" s="15" t="s">
        <v>62</v>
      </c>
      <c r="C55" s="5"/>
      <c r="D55" s="42">
        <f>'[1]收支概況表 -預計.1-6執行.差額'!$E$54</f>
        <v>107422</v>
      </c>
    </row>
    <row r="56" spans="2:4" s="16" customFormat="1" ht="22.5" customHeight="1">
      <c r="B56" s="15" t="s">
        <v>63</v>
      </c>
      <c r="C56" s="5"/>
      <c r="D56" s="42">
        <f>'[1]收支概況表 -預計.1-6執行.差額'!$E$55+'[1]收支概況表 -預計.1-6執行.差額'!$E$81</f>
        <v>11900</v>
      </c>
    </row>
    <row r="57" spans="2:4" s="16" customFormat="1" ht="22.5" customHeight="1">
      <c r="B57" s="15" t="s">
        <v>64</v>
      </c>
      <c r="C57" s="5"/>
      <c r="D57" s="42">
        <f>'[1]收支概況表 -預計.1-6執行.差額'!$E$58+'[1]收支概況表 -預計.1-6執行.差額'!$E$84</f>
        <v>3541</v>
      </c>
    </row>
    <row r="58" spans="2:4" s="16" customFormat="1" ht="22.5" customHeight="1">
      <c r="B58" s="15" t="s">
        <v>65</v>
      </c>
      <c r="C58" s="5"/>
      <c r="D58" s="42">
        <f>'[1]收支概況表 -預計.1-6執行.差額'!$E$59</f>
        <v>2000</v>
      </c>
    </row>
    <row r="59" spans="2:4" s="16" customFormat="1" ht="22.5" customHeight="1">
      <c r="B59" s="15" t="s">
        <v>66</v>
      </c>
      <c r="C59" s="5"/>
      <c r="D59" s="42">
        <f>'[1]收支概況表 -預計.1-6執行.差額'!$E$60+'[1]收支概況表 -預計.1-6執行.差額'!$E$85</f>
        <v>12400</v>
      </c>
    </row>
    <row r="60" spans="2:4" s="16" customFormat="1" ht="22.5" customHeight="1">
      <c r="B60" s="15" t="s">
        <v>67</v>
      </c>
      <c r="C60" s="5"/>
      <c r="D60" s="42">
        <f>'[1]收支概況表 -預計.1-6執行.差額'!$E$62+'[1]收支概況表 -預計.1-6執行.差額'!$E$63</f>
        <v>32260</v>
      </c>
    </row>
    <row r="61" spans="2:4" s="16" customFormat="1" ht="22.5" customHeight="1">
      <c r="B61" s="15" t="s">
        <v>50</v>
      </c>
      <c r="C61" s="5"/>
      <c r="D61" s="42">
        <f>'[1]收支概況表 -預計.1-6執行.差額'!$E$65</f>
        <v>12405</v>
      </c>
    </row>
    <row r="62" spans="2:4" s="16" customFormat="1" ht="22.5" customHeight="1">
      <c r="B62" s="15" t="s">
        <v>51</v>
      </c>
      <c r="C62" s="5"/>
      <c r="D62" s="42">
        <f>'[1]收支概況表 -預計.1-6執行.差額'!$E$67+'[1]收支概況表 -預計.1-6執行.差額'!$E$91</f>
        <v>18006</v>
      </c>
    </row>
    <row r="63" spans="2:4" s="16" customFormat="1" ht="22.5" customHeight="1">
      <c r="B63" s="15" t="s">
        <v>68</v>
      </c>
      <c r="C63" s="5"/>
      <c r="D63" s="42">
        <f>'[1]收支概況表 -預計.1-6執行.差額'!$E$68+'[1]收支概況表 -預計.1-6執行.差額'!$E$92</f>
        <v>19600</v>
      </c>
    </row>
    <row r="64" spans="2:4" s="16" customFormat="1" ht="22.5" customHeight="1">
      <c r="B64" s="15" t="s">
        <v>69</v>
      </c>
      <c r="C64" s="5"/>
      <c r="D64" s="42">
        <f>'[1]收支概況表 -預計.1-6執行.差額'!$E$51</f>
        <v>2764</v>
      </c>
    </row>
    <row r="65" spans="2:4" s="16" customFormat="1" ht="22.5" customHeight="1">
      <c r="B65" s="15" t="s">
        <v>70</v>
      </c>
      <c r="C65" s="5"/>
      <c r="D65" s="42">
        <f>'[1]收支概況表 -預計.1-6執行.差額'!$E$82</f>
        <v>1050</v>
      </c>
    </row>
    <row r="66" spans="1:4" s="16" customFormat="1" ht="22.5" customHeight="1">
      <c r="A66" s="5"/>
      <c r="B66" s="15" t="s">
        <v>71</v>
      </c>
      <c r="C66" s="5"/>
      <c r="D66" s="42">
        <f>'[1]收支概況表 -預計.1-6執行.差額'!$E$89</f>
        <v>8610</v>
      </c>
    </row>
    <row r="67" spans="1:4" ht="40.5" customHeight="1" thickBot="1">
      <c r="A67" s="58" t="s">
        <v>72</v>
      </c>
      <c r="B67" s="59"/>
      <c r="C67" s="24" t="s">
        <v>43</v>
      </c>
      <c r="D67" s="40">
        <f>SUM(D31:D66)</f>
        <v>16861324</v>
      </c>
    </row>
    <row r="68" spans="1:4" ht="40.5" customHeight="1" thickTop="1">
      <c r="A68" s="23"/>
      <c r="B68" s="22"/>
      <c r="C68" s="1"/>
      <c r="D68" s="35"/>
    </row>
    <row r="69" spans="1:4" ht="21.75" customHeight="1">
      <c r="A69" s="1" t="s">
        <v>73</v>
      </c>
      <c r="C69" s="11"/>
      <c r="D69" s="43"/>
    </row>
    <row r="70" spans="2:4" ht="21.75" customHeight="1">
      <c r="B70" s="1" t="s">
        <v>34</v>
      </c>
      <c r="C70" s="13"/>
      <c r="D70" s="43">
        <f>1440000+2400000</f>
        <v>3840000</v>
      </c>
    </row>
    <row r="71" spans="2:4" ht="21.75" customHeight="1">
      <c r="B71" s="1" t="s">
        <v>74</v>
      </c>
      <c r="C71" s="17"/>
      <c r="D71" s="38">
        <f>35475+149048+19013</f>
        <v>203536</v>
      </c>
    </row>
    <row r="72" spans="2:4" ht="21.75" customHeight="1">
      <c r="B72" s="1" t="s">
        <v>64</v>
      </c>
      <c r="C72" s="11"/>
      <c r="D72" s="60">
        <f>24194+13578+85394+23202</f>
        <v>146368</v>
      </c>
    </row>
    <row r="73" spans="2:4" ht="22.5" customHeight="1">
      <c r="B73" s="15" t="s">
        <v>75</v>
      </c>
      <c r="C73" s="1"/>
      <c r="D73" s="61"/>
    </row>
    <row r="74" spans="2:4" ht="22.5" customHeight="1">
      <c r="B74" s="15" t="s">
        <v>62</v>
      </c>
      <c r="D74" s="62"/>
    </row>
    <row r="75" spans="2:4" ht="22.5" customHeight="1">
      <c r="B75" s="15" t="s">
        <v>61</v>
      </c>
      <c r="D75" s="60">
        <f>964977+9437+18800+19475+12381</f>
        <v>1025070</v>
      </c>
    </row>
    <row r="76" spans="2:4" ht="22.5" customHeight="1">
      <c r="B76" s="15" t="s">
        <v>76</v>
      </c>
      <c r="D76" s="61"/>
    </row>
    <row r="77" spans="2:4" ht="22.5" customHeight="1">
      <c r="B77" s="15" t="s">
        <v>77</v>
      </c>
      <c r="D77" s="62"/>
    </row>
    <row r="78" spans="1:4" ht="25.5" customHeight="1">
      <c r="A78" s="48" t="s">
        <v>27</v>
      </c>
      <c r="B78" s="49"/>
      <c r="C78" s="49"/>
      <c r="D78" s="49"/>
    </row>
    <row r="79" spans="1:4" ht="25.5" customHeight="1">
      <c r="A79" s="50" t="s">
        <v>28</v>
      </c>
      <c r="B79" s="51"/>
      <c r="C79" s="51"/>
      <c r="D79" s="51"/>
    </row>
    <row r="80" spans="1:4" s="6" customFormat="1" ht="24.75" customHeight="1">
      <c r="A80" s="52" t="s">
        <v>29</v>
      </c>
      <c r="B80" s="53"/>
      <c r="C80" s="53"/>
      <c r="D80" s="53"/>
    </row>
    <row r="81" spans="1:4" ht="24.75" customHeight="1">
      <c r="A81" s="46" t="s">
        <v>30</v>
      </c>
      <c r="B81" s="47"/>
      <c r="C81" s="47"/>
      <c r="D81" s="47"/>
    </row>
    <row r="82" spans="2:4" ht="22.5" customHeight="1">
      <c r="B82" s="15" t="s">
        <v>78</v>
      </c>
      <c r="D82" s="38">
        <f>17570825-120000-5810175</f>
        <v>11640650</v>
      </c>
    </row>
    <row r="83" spans="2:4" ht="22.5" customHeight="1">
      <c r="B83" s="15" t="s">
        <v>52</v>
      </c>
      <c r="D83" s="38">
        <v>78841</v>
      </c>
    </row>
    <row r="84" spans="2:4" ht="22.5" customHeight="1">
      <c r="B84" s="15" t="s">
        <v>79</v>
      </c>
      <c r="D84" s="38">
        <v>262357</v>
      </c>
    </row>
    <row r="85" spans="2:4" ht="22.5" customHeight="1">
      <c r="B85" s="15" t="s">
        <v>50</v>
      </c>
      <c r="D85" s="38">
        <f>24007+14168</f>
        <v>38175</v>
      </c>
    </row>
    <row r="86" spans="2:4" ht="22.5" customHeight="1">
      <c r="B86" s="15" t="s">
        <v>56</v>
      </c>
      <c r="D86" s="38">
        <f>74395+84774</f>
        <v>159169</v>
      </c>
    </row>
    <row r="87" spans="2:4" ht="22.5" customHeight="1">
      <c r="B87" s="15" t="s">
        <v>55</v>
      </c>
      <c r="D87" s="38">
        <f>4695+3081+710</f>
        <v>8486</v>
      </c>
    </row>
    <row r="88" spans="2:4" ht="22.5" customHeight="1">
      <c r="B88" s="1" t="s">
        <v>40</v>
      </c>
      <c r="D88" s="38">
        <v>754</v>
      </c>
    </row>
    <row r="89" spans="2:4" ht="22.5" customHeight="1">
      <c r="B89" s="1" t="s">
        <v>7</v>
      </c>
      <c r="D89" s="38">
        <v>2000</v>
      </c>
    </row>
    <row r="90" spans="2:4" ht="22.5" customHeight="1">
      <c r="B90" s="1" t="s">
        <v>0</v>
      </c>
      <c r="D90" s="38">
        <v>215336</v>
      </c>
    </row>
    <row r="91" spans="2:4" ht="22.5" customHeight="1">
      <c r="B91" s="1" t="s">
        <v>10</v>
      </c>
      <c r="D91" s="38">
        <v>4200</v>
      </c>
    </row>
    <row r="92" spans="2:4" ht="22.5" customHeight="1">
      <c r="B92" s="1" t="s">
        <v>11</v>
      </c>
      <c r="D92" s="38">
        <v>6000</v>
      </c>
    </row>
    <row r="93" spans="2:4" ht="22.5" customHeight="1">
      <c r="B93" s="1" t="s">
        <v>12</v>
      </c>
      <c r="D93" s="38">
        <v>2938</v>
      </c>
    </row>
    <row r="94" spans="2:4" ht="22.5" customHeight="1">
      <c r="B94" s="1" t="s">
        <v>2</v>
      </c>
      <c r="D94" s="38">
        <f>13842+'[1]收支概況表 -預計.1-6執行.差額'!$E$139</f>
        <v>122694</v>
      </c>
    </row>
    <row r="95" spans="2:4" ht="22.5" customHeight="1">
      <c r="B95" s="1" t="s">
        <v>6</v>
      </c>
      <c r="D95" s="38">
        <v>19402</v>
      </c>
    </row>
    <row r="96" spans="2:4" ht="22.5" customHeight="1">
      <c r="B96" s="1" t="s">
        <v>3</v>
      </c>
      <c r="D96" s="38">
        <v>5966</v>
      </c>
    </row>
    <row r="97" spans="2:4" ht="22.5" customHeight="1">
      <c r="B97" s="1" t="s">
        <v>9</v>
      </c>
      <c r="D97" s="38">
        <f>48140+'[1]收支概況表 -預計.1-6執行.差額'!$E$140</f>
        <v>88839</v>
      </c>
    </row>
    <row r="98" spans="2:4" ht="22.5" customHeight="1">
      <c r="B98" s="15" t="s">
        <v>57</v>
      </c>
      <c r="D98" s="35">
        <v>11876</v>
      </c>
    </row>
    <row r="99" spans="1:4" ht="22.5" customHeight="1" thickBot="1">
      <c r="A99" s="56" t="s">
        <v>80</v>
      </c>
      <c r="B99" s="57"/>
      <c r="C99" s="24" t="s">
        <v>43</v>
      </c>
      <c r="D99" s="40">
        <f>SUM(D70:D98)</f>
        <v>17882657</v>
      </c>
    </row>
    <row r="100" spans="2:4" ht="22.5" customHeight="1" thickTop="1">
      <c r="B100" s="16"/>
      <c r="D100" s="35"/>
    </row>
    <row r="101" ht="22.5" customHeight="1">
      <c r="A101" s="1" t="s">
        <v>81</v>
      </c>
    </row>
    <row r="102" spans="2:4" ht="22.5" customHeight="1">
      <c r="B102" s="1" t="s">
        <v>34</v>
      </c>
      <c r="D102" s="43">
        <v>960000</v>
      </c>
    </row>
    <row r="103" spans="2:5" ht="20.25" customHeight="1">
      <c r="B103" s="1" t="s">
        <v>74</v>
      </c>
      <c r="D103" s="38">
        <v>76093</v>
      </c>
      <c r="E103" s="18"/>
    </row>
    <row r="104" spans="2:4" ht="22.5" customHeight="1">
      <c r="B104" s="15" t="s">
        <v>61</v>
      </c>
      <c r="D104" s="38">
        <v>353222</v>
      </c>
    </row>
    <row r="105" spans="2:4" ht="22.5" customHeight="1">
      <c r="B105" s="1" t="s">
        <v>82</v>
      </c>
      <c r="D105" s="38">
        <f>1718+1270+12388</f>
        <v>15376</v>
      </c>
    </row>
    <row r="106" spans="2:4" ht="22.5" customHeight="1">
      <c r="B106" s="1" t="s">
        <v>40</v>
      </c>
      <c r="D106" s="38">
        <v>3351</v>
      </c>
    </row>
    <row r="107" spans="2:4" ht="22.5" customHeight="1">
      <c r="B107" s="1" t="s">
        <v>4</v>
      </c>
      <c r="D107" s="38">
        <v>1270</v>
      </c>
    </row>
    <row r="108" spans="2:4" ht="22.5" customHeight="1">
      <c r="B108" s="1" t="s">
        <v>0</v>
      </c>
      <c r="D108" s="38">
        <v>16935</v>
      </c>
    </row>
    <row r="109" spans="2:4" ht="22.5" customHeight="1">
      <c r="B109" s="1" t="s">
        <v>5</v>
      </c>
      <c r="D109" s="38">
        <v>113400</v>
      </c>
    </row>
    <row r="110" spans="2:4" ht="22.5" customHeight="1">
      <c r="B110" s="1" t="s">
        <v>6</v>
      </c>
      <c r="D110" s="38">
        <v>12388</v>
      </c>
    </row>
    <row r="111" spans="2:4" ht="22.5" customHeight="1">
      <c r="B111" s="1" t="s">
        <v>3</v>
      </c>
      <c r="D111" s="42">
        <v>280</v>
      </c>
    </row>
    <row r="112" spans="2:4" ht="22.5" customHeight="1" thickBot="1">
      <c r="B112" s="21" t="s">
        <v>83</v>
      </c>
      <c r="C112" s="24" t="s">
        <v>43</v>
      </c>
      <c r="D112" s="40">
        <f>SUM(D102:D111)</f>
        <v>1552315</v>
      </c>
    </row>
    <row r="113" ht="22.5" customHeight="1" thickTop="1"/>
    <row r="114" spans="1:4" ht="22.5" customHeight="1">
      <c r="A114" s="1" t="s">
        <v>84</v>
      </c>
      <c r="D114" s="44"/>
    </row>
    <row r="115" spans="2:4" ht="22.5" customHeight="1">
      <c r="B115" s="15" t="s">
        <v>34</v>
      </c>
      <c r="D115" s="43">
        <v>1440000</v>
      </c>
    </row>
    <row r="116" spans="2:4" ht="22.5" customHeight="1">
      <c r="B116" s="15" t="s">
        <v>78</v>
      </c>
      <c r="D116" s="43">
        <v>120000</v>
      </c>
    </row>
    <row r="117" spans="2:4" ht="22.5" customHeight="1">
      <c r="B117" s="1" t="s">
        <v>52</v>
      </c>
      <c r="D117" s="43">
        <v>112116</v>
      </c>
    </row>
    <row r="118" spans="2:4" ht="22.5" customHeight="1">
      <c r="B118" s="1" t="s">
        <v>75</v>
      </c>
      <c r="D118" s="43">
        <v>52580</v>
      </c>
    </row>
    <row r="119" spans="2:4" ht="22.5" customHeight="1">
      <c r="B119" s="1" t="s">
        <v>50</v>
      </c>
      <c r="D119" s="43">
        <v>39592</v>
      </c>
    </row>
    <row r="120" spans="1:4" ht="25.5" customHeight="1">
      <c r="A120" s="48" t="s">
        <v>27</v>
      </c>
      <c r="B120" s="49"/>
      <c r="C120" s="49"/>
      <c r="D120" s="49"/>
    </row>
    <row r="121" spans="1:4" ht="25.5" customHeight="1">
      <c r="A121" s="50" t="s">
        <v>28</v>
      </c>
      <c r="B121" s="51"/>
      <c r="C121" s="51"/>
      <c r="D121" s="51"/>
    </row>
    <row r="122" spans="1:4" s="6" customFormat="1" ht="24.75" customHeight="1">
      <c r="A122" s="52" t="s">
        <v>29</v>
      </c>
      <c r="B122" s="53"/>
      <c r="C122" s="53"/>
      <c r="D122" s="53"/>
    </row>
    <row r="123" spans="1:4" ht="24.75" customHeight="1">
      <c r="A123" s="46" t="s">
        <v>30</v>
      </c>
      <c r="B123" s="47"/>
      <c r="C123" s="47"/>
      <c r="D123" s="47"/>
    </row>
    <row r="124" spans="2:4" ht="22.5" customHeight="1">
      <c r="B124" s="1" t="s">
        <v>85</v>
      </c>
      <c r="D124" s="43">
        <f>49693+1004225</f>
        <v>1053918</v>
      </c>
    </row>
    <row r="125" spans="2:4" ht="22.5" customHeight="1">
      <c r="B125" s="15" t="s">
        <v>86</v>
      </c>
      <c r="D125" s="43">
        <v>5239282</v>
      </c>
    </row>
    <row r="126" spans="2:4" ht="22.5" customHeight="1">
      <c r="B126" s="1" t="s">
        <v>4</v>
      </c>
      <c r="D126" s="38">
        <v>41840</v>
      </c>
    </row>
    <row r="127" spans="2:4" ht="22.5" customHeight="1">
      <c r="B127" s="1" t="s">
        <v>19</v>
      </c>
      <c r="D127" s="38">
        <v>2000</v>
      </c>
    </row>
    <row r="128" spans="2:4" ht="22.5" customHeight="1">
      <c r="B128" s="1" t="s">
        <v>1</v>
      </c>
      <c r="D128" s="38">
        <v>5500</v>
      </c>
    </row>
    <row r="129" spans="2:4" ht="22.5" customHeight="1">
      <c r="B129" s="1" t="s">
        <v>8</v>
      </c>
      <c r="D129" s="38">
        <v>41482</v>
      </c>
    </row>
    <row r="130" spans="2:4" ht="22.5" customHeight="1">
      <c r="B130" s="1" t="s">
        <v>2</v>
      </c>
      <c r="D130" s="38">
        <v>10025</v>
      </c>
    </row>
    <row r="131" spans="2:4" ht="22.5" customHeight="1">
      <c r="B131" s="1" t="s">
        <v>9</v>
      </c>
      <c r="D131" s="42">
        <v>17120</v>
      </c>
    </row>
    <row r="132" spans="2:4" ht="22.5" customHeight="1" thickBot="1">
      <c r="B132" s="21" t="s">
        <v>87</v>
      </c>
      <c r="C132" s="24" t="s">
        <v>43</v>
      </c>
      <c r="D132" s="40">
        <f>SUM(D115:D131)</f>
        <v>8175455</v>
      </c>
    </row>
    <row r="133" spans="2:4" ht="22.5" customHeight="1" thickTop="1">
      <c r="B133" s="21"/>
      <c r="C133" s="24"/>
      <c r="D133" s="35"/>
    </row>
    <row r="134" ht="22.5" customHeight="1">
      <c r="A134" s="1" t="s">
        <v>88</v>
      </c>
    </row>
    <row r="135" spans="2:4" ht="22.5" customHeight="1">
      <c r="B135" s="1" t="s">
        <v>34</v>
      </c>
      <c r="D135" s="43">
        <v>3300000</v>
      </c>
    </row>
    <row r="136" spans="2:4" ht="22.5" customHeight="1">
      <c r="B136" s="15" t="s">
        <v>89</v>
      </c>
      <c r="D136" s="32">
        <f>33528</f>
        <v>33528</v>
      </c>
    </row>
    <row r="137" spans="2:4" ht="22.5" customHeight="1">
      <c r="B137" s="15" t="s">
        <v>90</v>
      </c>
      <c r="D137" s="32">
        <f>549664+197431</f>
        <v>747095</v>
      </c>
    </row>
    <row r="138" spans="2:4" ht="22.5" customHeight="1">
      <c r="B138" s="1" t="s">
        <v>52</v>
      </c>
      <c r="D138" s="32">
        <v>169489</v>
      </c>
    </row>
    <row r="139" spans="2:4" ht="22.5" customHeight="1">
      <c r="B139" s="1" t="s">
        <v>74</v>
      </c>
      <c r="D139" s="32">
        <v>177605</v>
      </c>
    </row>
    <row r="140" spans="2:4" ht="22.5" customHeight="1">
      <c r="B140" s="1" t="s">
        <v>75</v>
      </c>
      <c r="D140" s="32">
        <v>84765</v>
      </c>
    </row>
    <row r="141" spans="2:4" ht="22.5" customHeight="1">
      <c r="B141" s="1" t="s">
        <v>23</v>
      </c>
      <c r="D141" s="38">
        <v>811</v>
      </c>
    </row>
    <row r="142" spans="2:4" ht="22.5" customHeight="1">
      <c r="B142" s="1" t="s">
        <v>13</v>
      </c>
      <c r="D142" s="38">
        <v>11571</v>
      </c>
    </row>
    <row r="143" spans="2:4" ht="22.5" customHeight="1">
      <c r="B143" s="1" t="s">
        <v>4</v>
      </c>
      <c r="D143" s="38">
        <v>30368</v>
      </c>
    </row>
    <row r="144" spans="2:4" ht="22.5" customHeight="1">
      <c r="B144" s="1" t="s">
        <v>19</v>
      </c>
      <c r="D144" s="38">
        <v>1000</v>
      </c>
    </row>
    <row r="145" spans="2:4" ht="22.5" customHeight="1">
      <c r="B145" s="1" t="s">
        <v>16</v>
      </c>
      <c r="D145" s="38">
        <v>1120</v>
      </c>
    </row>
    <row r="146" spans="2:4" ht="22.5" customHeight="1">
      <c r="B146" s="1" t="s">
        <v>10</v>
      </c>
      <c r="D146" s="38">
        <v>6195</v>
      </c>
    </row>
    <row r="147" spans="2:4" ht="22.5" customHeight="1">
      <c r="B147" s="1" t="s">
        <v>14</v>
      </c>
      <c r="D147" s="38">
        <v>15663</v>
      </c>
    </row>
    <row r="148" spans="2:4" ht="22.5" customHeight="1">
      <c r="B148" s="1" t="s">
        <v>20</v>
      </c>
      <c r="D148" s="38">
        <v>6500</v>
      </c>
    </row>
    <row r="149" spans="2:4" ht="22.5" customHeight="1">
      <c r="B149" s="1" t="s">
        <v>1</v>
      </c>
      <c r="D149" s="38">
        <v>43898</v>
      </c>
    </row>
    <row r="150" spans="2:4" ht="22.5" customHeight="1">
      <c r="B150" s="1" t="s">
        <v>22</v>
      </c>
      <c r="D150" s="38">
        <v>1600</v>
      </c>
    </row>
    <row r="151" spans="2:4" ht="22.5" customHeight="1">
      <c r="B151" s="1" t="s">
        <v>24</v>
      </c>
      <c r="D151" s="38">
        <v>33200</v>
      </c>
    </row>
    <row r="152" spans="2:4" ht="22.5" customHeight="1">
      <c r="B152" s="1" t="s">
        <v>2</v>
      </c>
      <c r="D152" s="38">
        <v>70597</v>
      </c>
    </row>
    <row r="153" spans="2:4" ht="22.5" customHeight="1">
      <c r="B153" s="1" t="s">
        <v>17</v>
      </c>
      <c r="D153" s="38">
        <v>5975</v>
      </c>
    </row>
    <row r="154" spans="2:4" ht="22.5" customHeight="1">
      <c r="B154" s="1" t="s">
        <v>6</v>
      </c>
      <c r="D154" s="38">
        <v>11048</v>
      </c>
    </row>
    <row r="155" spans="2:4" ht="22.5" customHeight="1">
      <c r="B155" s="1" t="s">
        <v>3</v>
      </c>
      <c r="D155" s="38">
        <v>123211</v>
      </c>
    </row>
    <row r="156" spans="2:4" ht="22.5" customHeight="1">
      <c r="B156" s="1" t="s">
        <v>25</v>
      </c>
      <c r="D156" s="42">
        <v>16920</v>
      </c>
    </row>
    <row r="157" spans="2:4" ht="22.5" customHeight="1" thickBot="1">
      <c r="B157" s="19" t="s">
        <v>91</v>
      </c>
      <c r="C157" s="24" t="s">
        <v>43</v>
      </c>
      <c r="D157" s="40">
        <f>SUM(D135:D156)</f>
        <v>4892159</v>
      </c>
    </row>
    <row r="158" spans="2:4" ht="22.5" customHeight="1" thickTop="1">
      <c r="B158" s="19"/>
      <c r="C158" s="1"/>
      <c r="D158" s="35"/>
    </row>
    <row r="159" ht="22.5" customHeight="1">
      <c r="A159" s="1" t="s">
        <v>92</v>
      </c>
    </row>
    <row r="160" spans="2:4" ht="22.5" customHeight="1">
      <c r="B160" s="1" t="s">
        <v>34</v>
      </c>
      <c r="D160" s="43">
        <v>3240000</v>
      </c>
    </row>
    <row r="161" spans="2:4" ht="22.5" customHeight="1">
      <c r="B161" s="15" t="s">
        <v>78</v>
      </c>
      <c r="D161" s="43">
        <v>5810175</v>
      </c>
    </row>
    <row r="162" spans="1:4" ht="25.5" customHeight="1">
      <c r="A162" s="48" t="s">
        <v>27</v>
      </c>
      <c r="B162" s="49"/>
      <c r="C162" s="49"/>
      <c r="D162" s="49"/>
    </row>
    <row r="163" spans="1:4" ht="25.5" customHeight="1">
      <c r="A163" s="50" t="s">
        <v>28</v>
      </c>
      <c r="B163" s="51"/>
      <c r="C163" s="51"/>
      <c r="D163" s="51"/>
    </row>
    <row r="164" spans="1:4" s="6" customFormat="1" ht="24.75" customHeight="1">
      <c r="A164" s="52" t="s">
        <v>29</v>
      </c>
      <c r="B164" s="53"/>
      <c r="C164" s="53"/>
      <c r="D164" s="53"/>
    </row>
    <row r="165" spans="1:4" ht="24.75" customHeight="1">
      <c r="A165" s="46" t="s">
        <v>30</v>
      </c>
      <c r="B165" s="47"/>
      <c r="C165" s="47"/>
      <c r="D165" s="47"/>
    </row>
    <row r="166" spans="2:4" ht="22.5" customHeight="1">
      <c r="B166" s="15" t="s">
        <v>79</v>
      </c>
      <c r="D166" s="43">
        <v>93254</v>
      </c>
    </row>
    <row r="167" spans="2:4" ht="22.5" customHeight="1">
      <c r="B167" s="1" t="s">
        <v>93</v>
      </c>
      <c r="D167" s="43">
        <f>43339+125746+172987+20811</f>
        <v>362883</v>
      </c>
    </row>
    <row r="168" spans="2:4" ht="22.5" customHeight="1">
      <c r="B168" s="1" t="s">
        <v>74</v>
      </c>
      <c r="D168" s="43">
        <v>138068</v>
      </c>
    </row>
    <row r="169" spans="2:4" ht="22.5" customHeight="1">
      <c r="B169" s="1" t="s">
        <v>94</v>
      </c>
      <c r="D169" s="43">
        <f>78436+44037</f>
        <v>122473</v>
      </c>
    </row>
    <row r="170" spans="2:4" ht="22.5" customHeight="1">
      <c r="B170" s="1" t="s">
        <v>23</v>
      </c>
      <c r="C170" s="5" t="s">
        <v>41</v>
      </c>
      <c r="D170" s="38">
        <v>8410</v>
      </c>
    </row>
    <row r="171" spans="2:4" ht="22.5" customHeight="1">
      <c r="B171" s="1" t="s">
        <v>40</v>
      </c>
      <c r="C171" s="5" t="s">
        <v>41</v>
      </c>
      <c r="D171" s="38">
        <v>15424</v>
      </c>
    </row>
    <row r="172" spans="2:4" ht="22.5" customHeight="1">
      <c r="B172" s="1" t="s">
        <v>13</v>
      </c>
      <c r="C172" s="5" t="s">
        <v>41</v>
      </c>
      <c r="D172" s="38">
        <v>158415</v>
      </c>
    </row>
    <row r="173" spans="2:4" ht="22.5" customHeight="1">
      <c r="B173" s="1" t="s">
        <v>4</v>
      </c>
      <c r="C173" s="5" t="s">
        <v>41</v>
      </c>
      <c r="D173" s="38">
        <v>37959</v>
      </c>
    </row>
    <row r="174" spans="2:4" ht="22.5" customHeight="1">
      <c r="B174" s="1" t="s">
        <v>19</v>
      </c>
      <c r="C174" s="5" t="s">
        <v>41</v>
      </c>
      <c r="D174" s="38">
        <v>11000</v>
      </c>
    </row>
    <row r="175" spans="2:4" ht="22.5" customHeight="1">
      <c r="B175" s="1" t="s">
        <v>26</v>
      </c>
      <c r="C175" s="5" t="s">
        <v>41</v>
      </c>
      <c r="D175" s="38">
        <v>4801</v>
      </c>
    </row>
    <row r="176" spans="2:4" ht="22.5" customHeight="1">
      <c r="B176" s="1" t="s">
        <v>20</v>
      </c>
      <c r="C176" s="5" t="s">
        <v>41</v>
      </c>
      <c r="D176" s="38">
        <v>2000</v>
      </c>
    </row>
    <row r="177" spans="2:4" ht="22.5" customHeight="1">
      <c r="B177" s="1" t="s">
        <v>1</v>
      </c>
      <c r="C177" s="5" t="s">
        <v>41</v>
      </c>
      <c r="D177" s="38">
        <v>11005</v>
      </c>
    </row>
    <row r="178" spans="2:4" ht="22.5" customHeight="1">
      <c r="B178" s="1" t="s">
        <v>22</v>
      </c>
      <c r="C178" s="5" t="s">
        <v>41</v>
      </c>
      <c r="D178" s="38">
        <v>39076</v>
      </c>
    </row>
    <row r="179" spans="2:4" ht="22.5" customHeight="1">
      <c r="B179" s="1" t="s">
        <v>24</v>
      </c>
      <c r="C179" s="5" t="s">
        <v>41</v>
      </c>
      <c r="D179" s="38">
        <v>11000</v>
      </c>
    </row>
    <row r="180" spans="2:4" ht="22.5" customHeight="1">
      <c r="B180" s="1" t="s">
        <v>2</v>
      </c>
      <c r="C180" s="5" t="s">
        <v>41</v>
      </c>
      <c r="D180" s="38">
        <v>31040</v>
      </c>
    </row>
    <row r="181" spans="2:4" ht="22.5" customHeight="1">
      <c r="B181" s="1" t="s">
        <v>3</v>
      </c>
      <c r="C181" s="5" t="s">
        <v>41</v>
      </c>
      <c r="D181" s="38">
        <v>447185</v>
      </c>
    </row>
    <row r="182" spans="2:4" ht="22.5" customHeight="1">
      <c r="B182" s="1" t="s">
        <v>25</v>
      </c>
      <c r="C182" s="5" t="s">
        <v>41</v>
      </c>
      <c r="D182" s="42">
        <v>145500</v>
      </c>
    </row>
    <row r="183" spans="2:4" ht="22.5" customHeight="1" thickBot="1">
      <c r="B183" s="19" t="s">
        <v>95</v>
      </c>
      <c r="C183" s="1" t="s">
        <v>43</v>
      </c>
      <c r="D183" s="40">
        <f>SUM(D160:D182)</f>
        <v>10689668</v>
      </c>
    </row>
    <row r="184" ht="22.5" customHeight="1" thickTop="1"/>
    <row r="185" ht="22.5" customHeight="1">
      <c r="A185" s="1" t="s">
        <v>96</v>
      </c>
    </row>
    <row r="186" spans="2:4" ht="22.5" customHeight="1">
      <c r="B186" s="15" t="s">
        <v>34</v>
      </c>
      <c r="D186" s="43">
        <v>900000</v>
      </c>
    </row>
    <row r="187" spans="2:4" ht="22.5" customHeight="1">
      <c r="B187" s="15" t="s">
        <v>18</v>
      </c>
      <c r="D187" s="43">
        <v>1060337</v>
      </c>
    </row>
    <row r="188" spans="2:4" ht="22.5" customHeight="1">
      <c r="B188" s="15" t="s">
        <v>74</v>
      </c>
      <c r="D188" s="43">
        <f>179862+3600</f>
        <v>183462</v>
      </c>
    </row>
    <row r="189" spans="2:4" ht="22.5" customHeight="1">
      <c r="B189" s="15" t="s">
        <v>79</v>
      </c>
      <c r="D189" s="43">
        <f>99993-4000</f>
        <v>95993</v>
      </c>
    </row>
    <row r="190" spans="2:4" ht="22.5" customHeight="1">
      <c r="B190" s="15" t="s">
        <v>75</v>
      </c>
      <c r="D190" s="43">
        <v>10931</v>
      </c>
    </row>
    <row r="191" spans="2:4" ht="22.5" customHeight="1">
      <c r="B191" s="1" t="s">
        <v>13</v>
      </c>
      <c r="D191" s="38">
        <v>7455</v>
      </c>
    </row>
    <row r="192" spans="2:4" ht="22.5" customHeight="1">
      <c r="B192" s="1" t="s">
        <v>4</v>
      </c>
      <c r="D192" s="38">
        <v>10823</v>
      </c>
    </row>
    <row r="193" spans="2:4" ht="22.5" customHeight="1">
      <c r="B193" s="1" t="s">
        <v>19</v>
      </c>
      <c r="D193" s="38">
        <v>1200</v>
      </c>
    </row>
    <row r="194" spans="2:4" ht="22.5" customHeight="1">
      <c r="B194" s="1" t="s">
        <v>0</v>
      </c>
      <c r="D194" s="38">
        <v>7460</v>
      </c>
    </row>
    <row r="195" spans="2:4" ht="22.5" customHeight="1">
      <c r="B195" s="1" t="s">
        <v>10</v>
      </c>
      <c r="D195" s="38">
        <v>290</v>
      </c>
    </row>
    <row r="196" spans="2:4" ht="22.5" customHeight="1">
      <c r="B196" s="1" t="s">
        <v>20</v>
      </c>
      <c r="D196" s="38">
        <v>1300</v>
      </c>
    </row>
    <row r="197" spans="2:4" ht="22.5" customHeight="1">
      <c r="B197" s="1" t="s">
        <v>1</v>
      </c>
      <c r="D197" s="38">
        <v>2750</v>
      </c>
    </row>
    <row r="198" spans="2:4" ht="22.5" customHeight="1">
      <c r="B198" s="1" t="s">
        <v>24</v>
      </c>
      <c r="D198" s="38">
        <v>5000</v>
      </c>
    </row>
    <row r="199" spans="2:4" ht="22.5" customHeight="1">
      <c r="B199" s="1" t="s">
        <v>2</v>
      </c>
      <c r="D199" s="38">
        <v>12526</v>
      </c>
    </row>
    <row r="200" spans="2:4" ht="22.5" customHeight="1">
      <c r="B200" s="1" t="s">
        <v>6</v>
      </c>
      <c r="D200" s="38">
        <v>2535</v>
      </c>
    </row>
    <row r="201" spans="2:4" ht="22.5" customHeight="1">
      <c r="B201" s="1" t="s">
        <v>3</v>
      </c>
      <c r="D201" s="42">
        <v>7600</v>
      </c>
    </row>
    <row r="202" spans="2:4" ht="22.5" customHeight="1" thickBot="1">
      <c r="B202" s="20" t="s">
        <v>97</v>
      </c>
      <c r="C202" s="24" t="s">
        <v>43</v>
      </c>
      <c r="D202" s="40">
        <f>SUM(D186:D201)</f>
        <v>2309662</v>
      </c>
    </row>
    <row r="203" spans="1:4" ht="25.5" customHeight="1" thickTop="1">
      <c r="A203" s="48" t="s">
        <v>27</v>
      </c>
      <c r="B203" s="49"/>
      <c r="C203" s="49"/>
      <c r="D203" s="49"/>
    </row>
    <row r="204" spans="1:4" ht="25.5" customHeight="1">
      <c r="A204" s="50" t="s">
        <v>28</v>
      </c>
      <c r="B204" s="51"/>
      <c r="C204" s="51"/>
      <c r="D204" s="51"/>
    </row>
    <row r="205" spans="1:4" s="6" customFormat="1" ht="24.75" customHeight="1">
      <c r="A205" s="52" t="s">
        <v>29</v>
      </c>
      <c r="B205" s="53"/>
      <c r="C205" s="53"/>
      <c r="D205" s="53"/>
    </row>
    <row r="206" spans="1:4" ht="24.75" customHeight="1">
      <c r="A206" s="46" t="s">
        <v>30</v>
      </c>
      <c r="B206" s="47"/>
      <c r="C206" s="47"/>
      <c r="D206" s="47"/>
    </row>
    <row r="207" ht="22.5" customHeight="1">
      <c r="A207" s="1" t="s">
        <v>98</v>
      </c>
    </row>
    <row r="208" spans="2:4" ht="22.5" customHeight="1">
      <c r="B208" s="1" t="s">
        <v>34</v>
      </c>
      <c r="D208" s="43">
        <v>360000</v>
      </c>
    </row>
    <row r="209" spans="2:4" ht="22.5" customHeight="1">
      <c r="B209" s="1" t="s">
        <v>59</v>
      </c>
      <c r="D209" s="38">
        <f>4073625-375538</f>
        <v>3698087</v>
      </c>
    </row>
    <row r="210" spans="2:4" ht="22.5" customHeight="1">
      <c r="B210" s="1" t="s">
        <v>99</v>
      </c>
      <c r="D210" s="38">
        <f>130700+279500</f>
        <v>410200</v>
      </c>
    </row>
    <row r="211" spans="2:4" ht="22.5" customHeight="1">
      <c r="B211" s="1" t="s">
        <v>62</v>
      </c>
      <c r="D211" s="38">
        <v>1205875</v>
      </c>
    </row>
    <row r="212" spans="2:4" ht="22.5" customHeight="1">
      <c r="B212" s="1" t="s">
        <v>74</v>
      </c>
      <c r="D212" s="38">
        <v>895115</v>
      </c>
    </row>
    <row r="213" spans="2:4" ht="22.5" customHeight="1">
      <c r="B213" s="1" t="s">
        <v>50</v>
      </c>
      <c r="D213" s="38">
        <v>89930</v>
      </c>
    </row>
    <row r="214" spans="2:4" ht="22.5" customHeight="1">
      <c r="B214" s="1" t="s">
        <v>75</v>
      </c>
      <c r="D214" s="38">
        <v>66006</v>
      </c>
    </row>
    <row r="215" spans="2:4" ht="22.5" customHeight="1">
      <c r="B215" s="1" t="s">
        <v>13</v>
      </c>
      <c r="D215" s="38">
        <v>2490</v>
      </c>
    </row>
    <row r="216" spans="2:4" ht="22.5" customHeight="1">
      <c r="B216" s="1" t="s">
        <v>15</v>
      </c>
      <c r="D216" s="38">
        <v>9555</v>
      </c>
    </row>
    <row r="217" spans="2:4" ht="22.5" customHeight="1">
      <c r="B217" s="1" t="s">
        <v>0</v>
      </c>
      <c r="D217" s="38">
        <v>150</v>
      </c>
    </row>
    <row r="218" spans="2:4" ht="22.5" customHeight="1">
      <c r="B218" s="1" t="s">
        <v>10</v>
      </c>
      <c r="D218" s="38">
        <v>952</v>
      </c>
    </row>
    <row r="219" spans="2:4" ht="22.5" customHeight="1">
      <c r="B219" s="1" t="s">
        <v>9</v>
      </c>
      <c r="D219" s="39">
        <v>16853</v>
      </c>
    </row>
    <row r="220" spans="2:4" ht="22.5" customHeight="1" thickBot="1">
      <c r="B220" s="19" t="s">
        <v>100</v>
      </c>
      <c r="C220" s="24" t="s">
        <v>43</v>
      </c>
      <c r="D220" s="40">
        <f>SUM(D208:D219)</f>
        <v>6755213</v>
      </c>
    </row>
    <row r="221" ht="22.5" customHeight="1" thickTop="1"/>
    <row r="222" spans="3:4" s="1" customFormat="1" ht="36" customHeight="1" thickBot="1">
      <c r="C222" s="29" t="s">
        <v>101</v>
      </c>
      <c r="D222" s="30">
        <f>D28+D67+D99+D112+D132+D157+D183+D202+D220</f>
        <v>71961627</v>
      </c>
    </row>
    <row r="223" spans="3:4" s="1" customFormat="1" ht="36" customHeight="1" thickTop="1">
      <c r="C223" s="29"/>
      <c r="D223" s="31"/>
    </row>
    <row r="224" spans="3:4" s="1" customFormat="1" ht="36" customHeight="1" thickBot="1">
      <c r="C224" s="29" t="s">
        <v>102</v>
      </c>
      <c r="D224" s="30">
        <f>D6-D222</f>
        <v>-28839804</v>
      </c>
    </row>
    <row r="225" ht="22.5" customHeight="1" thickTop="1"/>
    <row r="232" ht="22.5" customHeight="1">
      <c r="D232" s="45"/>
    </row>
  </sheetData>
  <sheetProtection password="CC0F" sheet="1" objects="1" scenarios="1"/>
  <mergeCells count="29">
    <mergeCell ref="D72:D74"/>
    <mergeCell ref="D75:D77"/>
    <mergeCell ref="A1:D1"/>
    <mergeCell ref="A2:D2"/>
    <mergeCell ref="A3:D3"/>
    <mergeCell ref="A4:D4"/>
    <mergeCell ref="A30:C30"/>
    <mergeCell ref="A99:B99"/>
    <mergeCell ref="A67:B67"/>
    <mergeCell ref="A40:D40"/>
    <mergeCell ref="A41:D41"/>
    <mergeCell ref="A42:D42"/>
    <mergeCell ref="A43:D43"/>
    <mergeCell ref="A78:D78"/>
    <mergeCell ref="A79:D79"/>
    <mergeCell ref="A80:D80"/>
    <mergeCell ref="A81:D81"/>
    <mergeCell ref="A120:D120"/>
    <mergeCell ref="A121:D121"/>
    <mergeCell ref="A122:D122"/>
    <mergeCell ref="A123:D123"/>
    <mergeCell ref="A162:D162"/>
    <mergeCell ref="A163:D163"/>
    <mergeCell ref="A164:D164"/>
    <mergeCell ref="A206:D206"/>
    <mergeCell ref="A165:D165"/>
    <mergeCell ref="A203:D203"/>
    <mergeCell ref="A204:D204"/>
    <mergeCell ref="A205:D205"/>
  </mergeCells>
  <printOptions horizontalCentered="1"/>
  <pageMargins left="0" right="0" top="0.2362204724409449" bottom="0" header="0.17" footer="0.15748031496062992"/>
  <pageSetup horizontalDpi="300" verticalDpi="300" orientation="portrait" paperSize="9" scale="90" r:id="rId1"/>
  <headerFooter alignWithMargins="0">
    <oddFooter>&amp;C&amp;P/&amp;N
</oddFooter>
  </headerFooter>
  <rowBreaks count="2" manualBreakCount="2">
    <brk id="39" max="3" man="1"/>
    <brk id="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</dc:creator>
  <cp:keywords/>
  <dc:description/>
  <cp:lastModifiedBy>dep105</cp:lastModifiedBy>
  <cp:lastPrinted>2009-02-13T06:34:47Z</cp:lastPrinted>
  <dcterms:created xsi:type="dcterms:W3CDTF">2000-08-22T01:45:27Z</dcterms:created>
  <dcterms:modified xsi:type="dcterms:W3CDTF">2009-02-13T07:56:30Z</dcterms:modified>
  <cp:category/>
  <cp:version/>
  <cp:contentType/>
  <cp:contentStatus/>
</cp:coreProperties>
</file>